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harts/chart11.xml" ContentType="application/vnd.openxmlformats-officedocument.drawingml.chart+xml"/>
  <Override PartName="/xl/drawings/drawing6.xml" ContentType="application/vnd.openxmlformats-officedocument.drawingml.chartshape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theme/themeOverride1.xml" ContentType="application/vnd.openxmlformats-officedocument.themeOverride+xml"/>
  <Override PartName="/xl/drawings/drawing7.xml" ContentType="application/vnd.openxmlformats-officedocument.drawing+xml"/>
  <Override PartName="/xl/charts/chart21.xml" ContentType="application/vnd.openxmlformats-officedocument.drawingml.chart+xml"/>
  <Override PartName="/xl/drawings/drawing8.xml" ContentType="application/vnd.openxmlformats-officedocument.drawingml.chartshapes+xml"/>
  <Override PartName="/xl/charts/chart22.xml" ContentType="application/vnd.openxmlformats-officedocument.drawingml.chart+xml"/>
  <Override PartName="/xl/drawings/drawing9.xml" ContentType="application/vnd.openxmlformats-officedocument.drawing+xml"/>
  <Override PartName="/xl/charts/chart2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autoCompressPictures="0"/>
  <mc:AlternateContent xmlns:mc="http://schemas.openxmlformats.org/markup-compatibility/2006">
    <mc:Choice Requires="x15">
      <x15ac:absPath xmlns:x15ac="http://schemas.microsoft.com/office/spreadsheetml/2010/11/ac" url="D:\tika\2026Q2\Penerbitan_ws\Upload NEWSS\"/>
    </mc:Choice>
  </mc:AlternateContent>
  <xr:revisionPtr revIDLastSave="0" documentId="13_ncr:1_{5A0C8260-DCD3-4C16-BFFF-B231ABA948AE}" xr6:coauthVersionLast="36" xr6:coauthVersionMax="47" xr10:uidLastSave="{00000000-0000-0000-0000-000000000000}"/>
  <bookViews>
    <workbookView xWindow="0" yWindow="0" windowWidth="28800" windowHeight="11205" tabRatio="822" xr2:uid="{00000000-000D-0000-FFFF-FFFF00000000}"/>
  </bookViews>
  <sheets>
    <sheet name="p15 Jadual 1" sheetId="50" r:id="rId1"/>
    <sheet name="p16 Jadual 2" sheetId="75" r:id="rId2"/>
    <sheet name="p17 Jadual 3" sheetId="115" r:id="rId3"/>
    <sheet name="p18 Jadual 4" sheetId="57" r:id="rId4"/>
    <sheet name="p19 Jadual 5" sheetId="58" r:id="rId5"/>
    <sheet name="p20 Jadual 6" sheetId="112" r:id="rId6"/>
    <sheet name="p21 Jadual 6" sheetId="113" r:id="rId7"/>
    <sheet name="p22 Jadual 7 " sheetId="120" r:id="rId8"/>
    <sheet name="Jad 5&amp;6 %changeguna unt carta2" sheetId="31" state="hidden" r:id="rId9"/>
    <sheet name="p23 Jadual 8" sheetId="123" r:id="rId10"/>
    <sheet name="p24 Jadual 8" sheetId="88" r:id="rId11"/>
    <sheet name="p25 Jadual 9" sheetId="66" r:id="rId12"/>
    <sheet name="p26 Jadual 9" sheetId="90" r:id="rId13"/>
    <sheet name="p27 Jadual 9" sheetId="91" r:id="rId14"/>
    <sheet name="carta A &amp; B" sheetId="72" state="hidden" r:id="rId15"/>
    <sheet name="carta A &amp; B (tahunan" sheetId="107" state="hidden" r:id="rId16"/>
    <sheet name="chart 1" sheetId="13" state="hidden" r:id="rId17"/>
    <sheet name="Sheet2" sheetId="33" state="hidden" r:id="rId18"/>
    <sheet name="DATA SIRI" sheetId="73" state="hidden" r:id="rId19"/>
    <sheet name="Sheet3" sheetId="92" state="hidden" r:id="rId20"/>
  </sheets>
  <definedNames>
    <definedName name="_xlnm._FilterDatabase" localSheetId="2" hidden="1">'p17 Jadual 3'!#REF!</definedName>
    <definedName name="_xlnm.Print_Area" localSheetId="8">'Jad 5&amp;6 %changeguna unt carta2'!$H$123:$I$138</definedName>
    <definedName name="_xlnm.Print_Area" localSheetId="0">'p15 Jadual 1'!$A$1:$F$42</definedName>
    <definedName name="_xlnm.Print_Area" localSheetId="1">'p16 Jadual 2'!$A$1:$G$26</definedName>
    <definedName name="_xlnm.Print_Area" localSheetId="2">'p17 Jadual 3'!$A$1:$H$18</definedName>
    <definedName name="_xlnm.Print_Area" localSheetId="3">'p18 Jadual 4'!$A$1:$G$20</definedName>
    <definedName name="_xlnm.Print_Area" localSheetId="4">'p19 Jadual 5'!$A$1:$F$89</definedName>
    <definedName name="_xlnm.Print_Area" localSheetId="5">'p20 Jadual 6'!$A$1:$BD$27</definedName>
    <definedName name="_xlnm.Print_Area" localSheetId="6">'p21 Jadual 6'!$A$1:$S$25</definedName>
    <definedName name="_xlnm.Print_Area" localSheetId="7">'p22 Jadual 7 '!$A$1:$R$29</definedName>
    <definedName name="_xlnm.Print_Area" localSheetId="9">'p23 Jadual 8'!$A$1:$P$77</definedName>
    <definedName name="_xlnm.Print_Area" localSheetId="10">'p24 Jadual 8'!$A$1:$P$71</definedName>
    <definedName name="_xlnm.Print_Area" localSheetId="11">'p25 Jadual 9'!$A$1:$G$96</definedName>
    <definedName name="_xlnm.Print_Area" localSheetId="12">'p26 Jadual 9'!$A$1:$G$100</definedName>
    <definedName name="_xlnm.Print_Area" localSheetId="13">'p27 Jadual 9'!$A$1:$G$85</definedName>
    <definedName name="_xlnm.Print_Titles" localSheetId="9">'p23 Jadual 8'!$1:$8</definedName>
  </definedNames>
  <calcPr calcId="191029"/>
</workbook>
</file>

<file path=xl/calcChain.xml><?xml version="1.0" encoding="utf-8"?>
<calcChain xmlns="http://schemas.openxmlformats.org/spreadsheetml/2006/main">
  <c r="E55" i="73" l="1"/>
  <c r="D55" i="73"/>
  <c r="C55" i="73"/>
  <c r="B55" i="73"/>
  <c r="E54" i="73"/>
  <c r="D54" i="73"/>
  <c r="C54" i="73"/>
  <c r="B54" i="73"/>
  <c r="E53" i="73"/>
  <c r="D53" i="73"/>
  <c r="C53" i="73"/>
  <c r="B53" i="73"/>
  <c r="T38" i="73"/>
  <c r="Y38" i="73" s="1"/>
  <c r="S38" i="73"/>
  <c r="X38" i="73" s="1"/>
  <c r="R38" i="73"/>
  <c r="W38" i="73" s="1"/>
  <c r="Q38" i="73"/>
  <c r="V38" i="73" s="1"/>
  <c r="T37" i="73"/>
  <c r="Y37" i="73" s="1"/>
  <c r="S37" i="73"/>
  <c r="X37" i="73" s="1"/>
  <c r="R37" i="73"/>
  <c r="W37" i="73" s="1"/>
  <c r="Q37" i="73"/>
  <c r="V37" i="73" s="1"/>
  <c r="T36" i="73"/>
  <c r="Y36" i="73" s="1"/>
  <c r="S36" i="73"/>
  <c r="X36" i="73" s="1"/>
  <c r="R36" i="73"/>
  <c r="W36" i="73" s="1"/>
  <c r="Q36" i="73"/>
  <c r="V36" i="73" s="1"/>
  <c r="T35" i="73"/>
  <c r="Y35" i="73" s="1"/>
  <c r="S35" i="73"/>
  <c r="X35" i="73" s="1"/>
  <c r="R35" i="73"/>
  <c r="W35" i="73" s="1"/>
  <c r="Q35" i="73"/>
  <c r="V35" i="73" s="1"/>
  <c r="T34" i="73"/>
  <c r="Y34" i="73" s="1"/>
  <c r="S34" i="73"/>
  <c r="X34" i="73" s="1"/>
  <c r="R34" i="73"/>
  <c r="W34" i="73" s="1"/>
  <c r="Q34" i="73"/>
  <c r="V34" i="73" s="1"/>
  <c r="T33" i="73"/>
  <c r="Y33" i="73" s="1"/>
  <c r="S33" i="73"/>
  <c r="X33" i="73" s="1"/>
  <c r="R33" i="73"/>
  <c r="W33" i="73" s="1"/>
  <c r="Q33" i="73"/>
  <c r="V33" i="73" s="1"/>
  <c r="T32" i="73"/>
  <c r="Y32" i="73" s="1"/>
  <c r="S32" i="73"/>
  <c r="X32" i="73" s="1"/>
  <c r="R32" i="73"/>
  <c r="W32" i="73" s="1"/>
  <c r="Q32" i="73"/>
  <c r="V32" i="73" s="1"/>
  <c r="T31" i="73"/>
  <c r="Y31" i="73" s="1"/>
  <c r="S31" i="73"/>
  <c r="X31" i="73" s="1"/>
  <c r="R31" i="73"/>
  <c r="W31" i="73" s="1"/>
  <c r="Q31" i="73"/>
  <c r="V31" i="73" s="1"/>
  <c r="T30" i="73"/>
  <c r="Y30" i="73" s="1"/>
  <c r="S30" i="73"/>
  <c r="X30" i="73" s="1"/>
  <c r="R30" i="73"/>
  <c r="W30" i="73" s="1"/>
  <c r="Q30" i="73"/>
  <c r="V30" i="73" s="1"/>
  <c r="T29" i="73"/>
  <c r="Y29" i="73" s="1"/>
  <c r="S29" i="73"/>
  <c r="X29" i="73" s="1"/>
  <c r="R29" i="73"/>
  <c r="W29" i="73" s="1"/>
  <c r="Q29" i="73"/>
  <c r="V29" i="73" s="1"/>
  <c r="T28" i="73"/>
  <c r="Y28" i="73" s="1"/>
  <c r="S28" i="73"/>
  <c r="X28" i="73" s="1"/>
  <c r="R28" i="73"/>
  <c r="W28" i="73" s="1"/>
  <c r="Q28" i="73"/>
  <c r="V28" i="73" s="1"/>
  <c r="T27" i="73"/>
  <c r="Y27" i="73" s="1"/>
  <c r="S27" i="73"/>
  <c r="X27" i="73" s="1"/>
  <c r="R27" i="73"/>
  <c r="W27" i="73" s="1"/>
  <c r="Q27" i="73"/>
  <c r="V27" i="73" s="1"/>
  <c r="T26" i="73"/>
  <c r="Y26" i="73" s="1"/>
  <c r="S26" i="73"/>
  <c r="X26" i="73" s="1"/>
  <c r="R26" i="73"/>
  <c r="W26" i="73" s="1"/>
  <c r="Q26" i="73"/>
  <c r="V26" i="73" s="1"/>
  <c r="T25" i="73"/>
  <c r="Y25" i="73" s="1"/>
  <c r="S25" i="73"/>
  <c r="X25" i="73" s="1"/>
  <c r="R25" i="73"/>
  <c r="W25" i="73" s="1"/>
  <c r="Q25" i="73"/>
  <c r="V25" i="73" s="1"/>
  <c r="T24" i="73"/>
  <c r="Y24" i="73" s="1"/>
  <c r="S24" i="73"/>
  <c r="X24" i="73" s="1"/>
  <c r="R24" i="73"/>
  <c r="W24" i="73" s="1"/>
  <c r="Q24" i="73"/>
  <c r="V24" i="73" s="1"/>
  <c r="T23" i="73"/>
  <c r="Y23" i="73" s="1"/>
  <c r="S23" i="73"/>
  <c r="X23" i="73" s="1"/>
  <c r="R23" i="73"/>
  <c r="W23" i="73" s="1"/>
  <c r="Q23" i="73"/>
  <c r="V23" i="73" s="1"/>
  <c r="T22" i="73"/>
  <c r="Y22" i="73" s="1"/>
  <c r="S22" i="73"/>
  <c r="X22" i="73" s="1"/>
  <c r="R22" i="73"/>
  <c r="W22" i="73" s="1"/>
  <c r="Q22" i="73"/>
  <c r="V22" i="73" s="1"/>
  <c r="T21" i="73"/>
  <c r="Y21" i="73" s="1"/>
  <c r="S21" i="73"/>
  <c r="X21" i="73" s="1"/>
  <c r="R21" i="73"/>
  <c r="W21" i="73" s="1"/>
  <c r="Q21" i="73"/>
  <c r="V21" i="73" s="1"/>
  <c r="T20" i="73"/>
  <c r="Y20" i="73" s="1"/>
  <c r="S20" i="73"/>
  <c r="X20" i="73" s="1"/>
  <c r="R20" i="73"/>
  <c r="W20" i="73" s="1"/>
  <c r="Q20" i="73"/>
  <c r="V20" i="73" s="1"/>
  <c r="T19" i="73"/>
  <c r="Y19" i="73" s="1"/>
  <c r="S19" i="73"/>
  <c r="X19" i="73" s="1"/>
  <c r="R19" i="73"/>
  <c r="W19" i="73" s="1"/>
  <c r="Q19" i="73"/>
  <c r="V19" i="73" s="1"/>
  <c r="T18" i="73"/>
  <c r="Y18" i="73" s="1"/>
  <c r="S18" i="73"/>
  <c r="X18" i="73" s="1"/>
  <c r="R18" i="73"/>
  <c r="W18" i="73" s="1"/>
  <c r="Q18" i="73"/>
  <c r="V18" i="73" s="1"/>
  <c r="T17" i="73"/>
  <c r="Y17" i="73" s="1"/>
  <c r="S17" i="73"/>
  <c r="X17" i="73" s="1"/>
  <c r="R17" i="73"/>
  <c r="W17" i="73" s="1"/>
  <c r="Q17" i="73"/>
  <c r="V17" i="73" s="1"/>
  <c r="T16" i="73"/>
  <c r="Y16" i="73" s="1"/>
  <c r="S16" i="73"/>
  <c r="X16" i="73" s="1"/>
  <c r="R16" i="73"/>
  <c r="W16" i="73" s="1"/>
  <c r="Q16" i="73"/>
  <c r="V16" i="73" s="1"/>
  <c r="T15" i="73"/>
  <c r="Y15" i="73" s="1"/>
  <c r="S15" i="73"/>
  <c r="X15" i="73" s="1"/>
  <c r="R15" i="73"/>
  <c r="W15" i="73" s="1"/>
  <c r="Q15" i="73"/>
  <c r="V15" i="73" s="1"/>
  <c r="T14" i="73"/>
  <c r="Y14" i="73" s="1"/>
  <c r="S14" i="73"/>
  <c r="X14" i="73" s="1"/>
  <c r="R14" i="73"/>
  <c r="W14" i="73" s="1"/>
  <c r="Q14" i="73"/>
  <c r="V14" i="73" s="1"/>
  <c r="T13" i="73"/>
  <c r="Y13" i="73" s="1"/>
  <c r="S13" i="73"/>
  <c r="X13" i="73" s="1"/>
  <c r="R13" i="73"/>
  <c r="W13" i="73" s="1"/>
  <c r="Q13" i="73"/>
  <c r="V13" i="73" s="1"/>
  <c r="T12" i="73"/>
  <c r="Y12" i="73" s="1"/>
  <c r="S12" i="73"/>
  <c r="X12" i="73" s="1"/>
  <c r="R12" i="73"/>
  <c r="W12" i="73" s="1"/>
  <c r="Q12" i="73"/>
  <c r="V12" i="73" s="1"/>
  <c r="T11" i="73"/>
  <c r="Y11" i="73" s="1"/>
  <c r="S11" i="73"/>
  <c r="X11" i="73" s="1"/>
  <c r="R11" i="73"/>
  <c r="W11" i="73" s="1"/>
  <c r="Q11" i="73"/>
  <c r="V11" i="73" s="1"/>
  <c r="T10" i="73"/>
  <c r="Y10" i="73" s="1"/>
  <c r="S10" i="73"/>
  <c r="X10" i="73" s="1"/>
  <c r="R10" i="73"/>
  <c r="W10" i="73" s="1"/>
  <c r="Q10" i="73"/>
  <c r="V10" i="73" s="1"/>
  <c r="T9" i="73"/>
  <c r="Y9" i="73" s="1"/>
  <c r="S9" i="73"/>
  <c r="X9" i="73" s="1"/>
  <c r="R9" i="73"/>
  <c r="W9" i="73" s="1"/>
  <c r="Q9" i="73"/>
  <c r="V9" i="73" s="1"/>
  <c r="T8" i="73"/>
  <c r="Y8" i="73" s="1"/>
  <c r="S8" i="73"/>
  <c r="X8" i="73" s="1"/>
  <c r="R8" i="73"/>
  <c r="W8" i="73" s="1"/>
  <c r="Q8" i="73"/>
  <c r="V8" i="73" s="1"/>
  <c r="T7" i="73"/>
  <c r="Y7" i="73" s="1"/>
  <c r="S7" i="73"/>
  <c r="X7" i="73" s="1"/>
  <c r="R7" i="73"/>
  <c r="W7" i="73" s="1"/>
  <c r="Q7" i="73"/>
  <c r="V7" i="73" s="1"/>
  <c r="T6" i="73"/>
  <c r="Y6" i="73" s="1"/>
  <c r="S6" i="73"/>
  <c r="X6" i="73" s="1"/>
  <c r="R6" i="73"/>
  <c r="W6" i="73" s="1"/>
  <c r="Q6" i="73"/>
  <c r="V6" i="73" s="1"/>
  <c r="T5" i="73"/>
  <c r="Y5" i="73" s="1"/>
  <c r="S5" i="73"/>
  <c r="X5" i="73" s="1"/>
  <c r="R5" i="73"/>
  <c r="W5" i="73" s="1"/>
  <c r="Q5" i="73"/>
  <c r="V5" i="73" s="1"/>
  <c r="T4" i="73"/>
  <c r="Y4" i="73" s="1"/>
  <c r="S4" i="73"/>
  <c r="X4" i="73" s="1"/>
  <c r="R4" i="73"/>
  <c r="W4" i="73" s="1"/>
  <c r="Q4" i="73"/>
  <c r="V4" i="73" s="1"/>
  <c r="T3" i="73"/>
  <c r="Y3" i="73" s="1"/>
  <c r="S3" i="73"/>
  <c r="X3" i="73" s="1"/>
  <c r="R3" i="73"/>
  <c r="W3" i="73" s="1"/>
  <c r="Q3" i="73"/>
  <c r="V3" i="73" s="1"/>
  <c r="K22" i="33"/>
  <c r="I22" i="33"/>
  <c r="H22" i="33"/>
  <c r="G22" i="33"/>
  <c r="F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W38" i="13"/>
  <c r="N38" i="13"/>
  <c r="W37" i="13"/>
  <c r="N37" i="13"/>
  <c r="W36" i="13"/>
  <c r="N36" i="13"/>
  <c r="W35" i="13"/>
  <c r="N35" i="13"/>
  <c r="W34" i="13"/>
  <c r="N34" i="13"/>
  <c r="W33" i="13"/>
  <c r="N33" i="13"/>
  <c r="W32" i="13"/>
  <c r="N32" i="13"/>
  <c r="W31" i="13"/>
  <c r="N31" i="13"/>
  <c r="J31" i="13"/>
  <c r="W30" i="13"/>
  <c r="N30" i="13"/>
  <c r="J30" i="13"/>
  <c r="W29" i="13"/>
  <c r="N29" i="13"/>
  <c r="J29" i="13"/>
  <c r="W28" i="13"/>
  <c r="N28" i="13"/>
  <c r="W27" i="13"/>
  <c r="N27" i="13"/>
  <c r="J27" i="13"/>
  <c r="W26" i="13"/>
  <c r="N26" i="13"/>
  <c r="J26" i="13"/>
  <c r="W25" i="13"/>
  <c r="N25" i="13"/>
  <c r="J25" i="13"/>
  <c r="W24" i="13"/>
  <c r="N24" i="13"/>
  <c r="J24" i="13"/>
  <c r="J23" i="13"/>
  <c r="X32" i="13" s="1"/>
  <c r="J22" i="13"/>
  <c r="O33" i="13" s="1"/>
  <c r="J21" i="13"/>
  <c r="O34" i="13" s="1"/>
  <c r="J20" i="13"/>
  <c r="X35" i="13" s="1"/>
  <c r="J19" i="13"/>
  <c r="X36" i="13" s="1"/>
  <c r="J18" i="13"/>
  <c r="O37" i="13" s="1"/>
  <c r="J17" i="13"/>
  <c r="O38" i="13" s="1"/>
  <c r="H16" i="13"/>
  <c r="W39" i="13" s="1"/>
  <c r="F16" i="13"/>
  <c r="D16" i="13"/>
  <c r="H15" i="13"/>
  <c r="W40" i="13" s="1"/>
  <c r="F15" i="13"/>
  <c r="D15" i="13"/>
  <c r="H14" i="13"/>
  <c r="W41" i="13" s="1"/>
  <c r="F14" i="13"/>
  <c r="D14" i="13"/>
  <c r="H13" i="13"/>
  <c r="W42" i="13" s="1"/>
  <c r="F13" i="13"/>
  <c r="D13" i="13"/>
  <c r="H12" i="13"/>
  <c r="W43" i="13" s="1"/>
  <c r="F12" i="13"/>
  <c r="D12" i="13"/>
  <c r="H11" i="13"/>
  <c r="W44" i="13" s="1"/>
  <c r="F11" i="13"/>
  <c r="D11" i="13"/>
  <c r="H10" i="13"/>
  <c r="W45" i="13" s="1"/>
  <c r="F10" i="13"/>
  <c r="D10" i="13"/>
  <c r="H9" i="13"/>
  <c r="W46" i="13" s="1"/>
  <c r="H8" i="13"/>
  <c r="W47" i="13" s="1"/>
  <c r="AE48" i="107"/>
  <c r="AD48" i="107"/>
  <c r="AC48" i="107"/>
  <c r="AB48" i="107"/>
  <c r="AA48" i="107"/>
  <c r="Z48" i="107"/>
  <c r="K48" i="107"/>
  <c r="J48" i="107"/>
  <c r="I48" i="107"/>
  <c r="H48" i="107"/>
  <c r="G48" i="107"/>
  <c r="AU43" i="107"/>
  <c r="AV43" i="107" s="1"/>
  <c r="AV42" i="107"/>
  <c r="AE42" i="107"/>
  <c r="AE41" i="107"/>
  <c r="AE40" i="107"/>
  <c r="AE39" i="107"/>
  <c r="K39" i="107"/>
  <c r="J39" i="107"/>
  <c r="I39" i="107"/>
  <c r="H39" i="107"/>
  <c r="G39" i="107"/>
  <c r="AE38" i="107"/>
  <c r="K38" i="107"/>
  <c r="J38" i="107"/>
  <c r="I38" i="107"/>
  <c r="H38" i="107"/>
  <c r="G38" i="107"/>
  <c r="BE37" i="107"/>
  <c r="BE47" i="107" s="1"/>
  <c r="BD37" i="107"/>
  <c r="BD47" i="107" s="1"/>
  <c r="BC37" i="107"/>
  <c r="BC47" i="107" s="1"/>
  <c r="BB37" i="107"/>
  <c r="BB47" i="107" s="1"/>
  <c r="AE37" i="107"/>
  <c r="K37" i="107"/>
  <c r="J37" i="107"/>
  <c r="I37" i="107"/>
  <c r="H37" i="107"/>
  <c r="G37" i="107"/>
  <c r="AE36" i="107"/>
  <c r="AC36" i="107"/>
  <c r="AB36" i="107"/>
  <c r="AA36" i="107"/>
  <c r="Z36" i="107"/>
  <c r="K36" i="107"/>
  <c r="J36" i="107"/>
  <c r="I36" i="107"/>
  <c r="H36" i="107"/>
  <c r="G36" i="107"/>
  <c r="AE35" i="107"/>
  <c r="AC35" i="107"/>
  <c r="AB35" i="107"/>
  <c r="AA35" i="107"/>
  <c r="Z35" i="107"/>
  <c r="K35" i="107"/>
  <c r="J35" i="107"/>
  <c r="I35" i="107"/>
  <c r="H35" i="107"/>
  <c r="G35" i="107"/>
  <c r="AE34" i="107"/>
  <c r="K34" i="107"/>
  <c r="J34" i="107"/>
  <c r="I34" i="107"/>
  <c r="H34" i="107"/>
  <c r="G34" i="107"/>
  <c r="AE33" i="107"/>
  <c r="AC33" i="107"/>
  <c r="AB33" i="107"/>
  <c r="AA33" i="107"/>
  <c r="Z33" i="107"/>
  <c r="K33" i="107"/>
  <c r="J33" i="107"/>
  <c r="I33" i="107"/>
  <c r="H33" i="107"/>
  <c r="G33" i="107"/>
  <c r="AE32" i="107"/>
  <c r="AC32" i="107"/>
  <c r="AB32" i="107"/>
  <c r="AA32" i="107"/>
  <c r="Z32" i="107"/>
  <c r="K32" i="107"/>
  <c r="J32" i="107"/>
  <c r="I32" i="107"/>
  <c r="H32" i="107"/>
  <c r="G32" i="107"/>
  <c r="AE31" i="107"/>
  <c r="AC31" i="107"/>
  <c r="AB31" i="107"/>
  <c r="AA31" i="107"/>
  <c r="Z31" i="107"/>
  <c r="K31" i="107"/>
  <c r="J31" i="107"/>
  <c r="I31" i="107"/>
  <c r="H31" i="107"/>
  <c r="G31" i="107"/>
  <c r="AE30" i="107"/>
  <c r="AC30" i="107"/>
  <c r="AB30" i="107"/>
  <c r="AA30" i="107"/>
  <c r="Z30" i="107"/>
  <c r="K30" i="107"/>
  <c r="J30" i="107"/>
  <c r="I30" i="107"/>
  <c r="H30" i="107"/>
  <c r="G30" i="107"/>
  <c r="AE29" i="107"/>
  <c r="AC29" i="107"/>
  <c r="AB29" i="107"/>
  <c r="AA29" i="107"/>
  <c r="Z29" i="107"/>
  <c r="K29" i="107"/>
  <c r="J29" i="107"/>
  <c r="I29" i="107"/>
  <c r="H29" i="107"/>
  <c r="G29" i="107"/>
  <c r="AE28" i="107"/>
  <c r="AC28" i="107"/>
  <c r="AB28" i="107"/>
  <c r="AA28" i="107"/>
  <c r="Z28" i="107"/>
  <c r="K28" i="107"/>
  <c r="J28" i="107"/>
  <c r="I28" i="107"/>
  <c r="H28" i="107"/>
  <c r="G28" i="107"/>
  <c r="AE27" i="107"/>
  <c r="AC27" i="107"/>
  <c r="AB27" i="107"/>
  <c r="AA27" i="107"/>
  <c r="Z27" i="107"/>
  <c r="K27" i="107"/>
  <c r="J27" i="107"/>
  <c r="I27" i="107"/>
  <c r="H27" i="107"/>
  <c r="G27" i="107"/>
  <c r="AE26" i="107"/>
  <c r="AC26" i="107"/>
  <c r="AB26" i="107"/>
  <c r="AA26" i="107"/>
  <c r="Z26" i="107"/>
  <c r="K26" i="107"/>
  <c r="J26" i="107"/>
  <c r="I26" i="107"/>
  <c r="H26" i="107"/>
  <c r="G26" i="107"/>
  <c r="AE25" i="107"/>
  <c r="AC25" i="107"/>
  <c r="AB25" i="107"/>
  <c r="AA25" i="107"/>
  <c r="Z25" i="107"/>
  <c r="K25" i="107"/>
  <c r="J25" i="107"/>
  <c r="I25" i="107"/>
  <c r="H25" i="107"/>
  <c r="G25" i="107"/>
  <c r="AE24" i="107"/>
  <c r="AC24" i="107"/>
  <c r="AB24" i="107"/>
  <c r="AA24" i="107"/>
  <c r="Z24" i="107"/>
  <c r="K24" i="107"/>
  <c r="J24" i="107"/>
  <c r="I24" i="107"/>
  <c r="H24" i="107"/>
  <c r="G24" i="107"/>
  <c r="AE23" i="107"/>
  <c r="AC23" i="107"/>
  <c r="AB23" i="107"/>
  <c r="AA23" i="107"/>
  <c r="Z23" i="107"/>
  <c r="K23" i="107"/>
  <c r="J23" i="107"/>
  <c r="I23" i="107"/>
  <c r="H23" i="107"/>
  <c r="G23" i="107"/>
  <c r="AE22" i="107"/>
  <c r="AC22" i="107"/>
  <c r="AB22" i="107"/>
  <c r="AA22" i="107"/>
  <c r="Z22" i="107"/>
  <c r="K22" i="107"/>
  <c r="J22" i="107"/>
  <c r="I22" i="107"/>
  <c r="H22" i="107"/>
  <c r="G22" i="107"/>
  <c r="AE21" i="107"/>
  <c r="AC21" i="107"/>
  <c r="AB21" i="107"/>
  <c r="AA21" i="107"/>
  <c r="Z21" i="107"/>
  <c r="K21" i="107"/>
  <c r="J21" i="107"/>
  <c r="I21" i="107"/>
  <c r="H21" i="107"/>
  <c r="G21" i="107"/>
  <c r="AE20" i="107"/>
  <c r="AC20" i="107"/>
  <c r="AB20" i="107"/>
  <c r="AA20" i="107"/>
  <c r="Z20" i="107"/>
  <c r="R20" i="107"/>
  <c r="Q20" i="107"/>
  <c r="V20" i="107" s="1"/>
  <c r="P20" i="107"/>
  <c r="U20" i="107" s="1"/>
  <c r="O20" i="107"/>
  <c r="T20" i="107" s="1"/>
  <c r="N20" i="107"/>
  <c r="S20" i="107" s="1"/>
  <c r="K20" i="107"/>
  <c r="J20" i="107"/>
  <c r="I20" i="107"/>
  <c r="H20" i="107"/>
  <c r="G20" i="107"/>
  <c r="AE19" i="107"/>
  <c r="AC19" i="107"/>
  <c r="AB19" i="107"/>
  <c r="AA19" i="107"/>
  <c r="Z19" i="107"/>
  <c r="R19" i="107"/>
  <c r="Q19" i="107"/>
  <c r="V19" i="107" s="1"/>
  <c r="P19" i="107"/>
  <c r="U19" i="107" s="1"/>
  <c r="O19" i="107"/>
  <c r="T19" i="107" s="1"/>
  <c r="N19" i="107"/>
  <c r="S19" i="107" s="1"/>
  <c r="K19" i="107"/>
  <c r="J19" i="107"/>
  <c r="I19" i="107"/>
  <c r="H19" i="107"/>
  <c r="G19" i="107"/>
  <c r="AE18" i="107"/>
  <c r="AC18" i="107"/>
  <c r="AB18" i="107"/>
  <c r="AA18" i="107"/>
  <c r="Z18" i="107"/>
  <c r="R18" i="107"/>
  <c r="Q18" i="107"/>
  <c r="V18" i="107" s="1"/>
  <c r="P18" i="107"/>
  <c r="U18" i="107" s="1"/>
  <c r="O18" i="107"/>
  <c r="T18" i="107" s="1"/>
  <c r="N18" i="107"/>
  <c r="S18" i="107" s="1"/>
  <c r="K18" i="107"/>
  <c r="J18" i="107"/>
  <c r="I18" i="107"/>
  <c r="H18" i="107"/>
  <c r="G18" i="107"/>
  <c r="AE17" i="107"/>
  <c r="AC17" i="107"/>
  <c r="AB17" i="107"/>
  <c r="AA17" i="107"/>
  <c r="Z17" i="107"/>
  <c r="R17" i="107"/>
  <c r="W17" i="107" s="1"/>
  <c r="Q17" i="107"/>
  <c r="V17" i="107" s="1"/>
  <c r="P17" i="107"/>
  <c r="U17" i="107" s="1"/>
  <c r="O17" i="107"/>
  <c r="T17" i="107" s="1"/>
  <c r="N17" i="107"/>
  <c r="S17" i="107" s="1"/>
  <c r="K17" i="107"/>
  <c r="J17" i="107"/>
  <c r="I17" i="107"/>
  <c r="H17" i="107"/>
  <c r="G17" i="107"/>
  <c r="AE16" i="107"/>
  <c r="AC16" i="107"/>
  <c r="AB16" i="107"/>
  <c r="AA16" i="107"/>
  <c r="Z16" i="107"/>
  <c r="R16" i="107"/>
  <c r="W16" i="107" s="1"/>
  <c r="Q16" i="107"/>
  <c r="V16" i="107" s="1"/>
  <c r="P16" i="107"/>
  <c r="U16" i="107" s="1"/>
  <c r="O16" i="107"/>
  <c r="T16" i="107" s="1"/>
  <c r="N16" i="107"/>
  <c r="S16" i="107" s="1"/>
  <c r="K16" i="107"/>
  <c r="J16" i="107"/>
  <c r="I16" i="107"/>
  <c r="H16" i="107"/>
  <c r="G16" i="107"/>
  <c r="AE15" i="107"/>
  <c r="AD15" i="107"/>
  <c r="AC15" i="107"/>
  <c r="AB15" i="107"/>
  <c r="AA15" i="107"/>
  <c r="Z15" i="107"/>
  <c r="R15" i="107"/>
  <c r="Q15" i="107"/>
  <c r="V15" i="107" s="1"/>
  <c r="P15" i="107"/>
  <c r="U15" i="107" s="1"/>
  <c r="O15" i="107"/>
  <c r="T15" i="107" s="1"/>
  <c r="N15" i="107"/>
  <c r="S15" i="107" s="1"/>
  <c r="K15" i="107"/>
  <c r="J15" i="107"/>
  <c r="I15" i="107"/>
  <c r="H15" i="107"/>
  <c r="G15" i="107"/>
  <c r="AE14" i="107"/>
  <c r="AD14" i="107"/>
  <c r="AC14" i="107"/>
  <c r="AB14" i="107"/>
  <c r="AA14" i="107"/>
  <c r="Z14" i="107"/>
  <c r="R14" i="107"/>
  <c r="Q14" i="107"/>
  <c r="V14" i="107" s="1"/>
  <c r="P14" i="107"/>
  <c r="U14" i="107" s="1"/>
  <c r="O14" i="107"/>
  <c r="T14" i="107" s="1"/>
  <c r="N14" i="107"/>
  <c r="S14" i="107" s="1"/>
  <c r="K14" i="107"/>
  <c r="J14" i="107"/>
  <c r="I14" i="107"/>
  <c r="H14" i="107"/>
  <c r="G14" i="107"/>
  <c r="AE13" i="107"/>
  <c r="AD13" i="107"/>
  <c r="AC13" i="107"/>
  <c r="AB13" i="107"/>
  <c r="AA13" i="107"/>
  <c r="Z13" i="107"/>
  <c r="R13" i="107"/>
  <c r="W13" i="107" s="1"/>
  <c r="Q13" i="107"/>
  <c r="V13" i="107" s="1"/>
  <c r="P13" i="107"/>
  <c r="U13" i="107" s="1"/>
  <c r="O13" i="107"/>
  <c r="T13" i="107" s="1"/>
  <c r="N13" i="107"/>
  <c r="S13" i="107" s="1"/>
  <c r="K13" i="107"/>
  <c r="J13" i="107"/>
  <c r="I13" i="107"/>
  <c r="H13" i="107"/>
  <c r="G13" i="107"/>
  <c r="AE12" i="107"/>
  <c r="AD12" i="107"/>
  <c r="AC12" i="107"/>
  <c r="AB12" i="107"/>
  <c r="AA12" i="107"/>
  <c r="Z12" i="107"/>
  <c r="R12" i="107"/>
  <c r="W12" i="107" s="1"/>
  <c r="Q12" i="107"/>
  <c r="V12" i="107" s="1"/>
  <c r="P12" i="107"/>
  <c r="U12" i="107" s="1"/>
  <c r="O12" i="107"/>
  <c r="T12" i="107" s="1"/>
  <c r="N12" i="107"/>
  <c r="S12" i="107" s="1"/>
  <c r="K12" i="107"/>
  <c r="J12" i="107"/>
  <c r="I12" i="107"/>
  <c r="H12" i="107"/>
  <c r="G12" i="107"/>
  <c r="AE11" i="107"/>
  <c r="AD11" i="107"/>
  <c r="AC11" i="107"/>
  <c r="AB11" i="107"/>
  <c r="AA11" i="107"/>
  <c r="Z11" i="107"/>
  <c r="R11" i="107"/>
  <c r="W11" i="107" s="1"/>
  <c r="Q11" i="107"/>
  <c r="V11" i="107" s="1"/>
  <c r="P11" i="107"/>
  <c r="U11" i="107" s="1"/>
  <c r="O11" i="107"/>
  <c r="T11" i="107" s="1"/>
  <c r="N11" i="107"/>
  <c r="S11" i="107" s="1"/>
  <c r="K11" i="107"/>
  <c r="J11" i="107"/>
  <c r="I11" i="107"/>
  <c r="H11" i="107"/>
  <c r="G11" i="107"/>
  <c r="AE10" i="107"/>
  <c r="AD10" i="107"/>
  <c r="AC10" i="107"/>
  <c r="AB10" i="107"/>
  <c r="AA10" i="107"/>
  <c r="Z10" i="107"/>
  <c r="R10" i="107"/>
  <c r="Q10" i="107"/>
  <c r="V10" i="107" s="1"/>
  <c r="P10" i="107"/>
  <c r="U10" i="107" s="1"/>
  <c r="O10" i="107"/>
  <c r="T10" i="107" s="1"/>
  <c r="N10" i="107"/>
  <c r="S10" i="107" s="1"/>
  <c r="K10" i="107"/>
  <c r="J10" i="107"/>
  <c r="I10" i="107"/>
  <c r="H10" i="107"/>
  <c r="G10" i="107"/>
  <c r="AE9" i="107"/>
  <c r="AD9" i="107"/>
  <c r="AC9" i="107"/>
  <c r="AB9" i="107"/>
  <c r="AA9" i="107"/>
  <c r="Z9" i="107"/>
  <c r="R9" i="107"/>
  <c r="Q9" i="107"/>
  <c r="V9" i="107" s="1"/>
  <c r="P9" i="107"/>
  <c r="U9" i="107" s="1"/>
  <c r="O9" i="107"/>
  <c r="T9" i="107" s="1"/>
  <c r="N9" i="107"/>
  <c r="S9" i="107" s="1"/>
  <c r="K9" i="107"/>
  <c r="J9" i="107"/>
  <c r="I9" i="107"/>
  <c r="H9" i="107"/>
  <c r="G9" i="107"/>
  <c r="AE8" i="107"/>
  <c r="AD8" i="107"/>
  <c r="AC8" i="107"/>
  <c r="AB8" i="107"/>
  <c r="AA8" i="107"/>
  <c r="Z8" i="107"/>
  <c r="R8" i="107"/>
  <c r="W8" i="107" s="1"/>
  <c r="Q8" i="107"/>
  <c r="V8" i="107" s="1"/>
  <c r="P8" i="107"/>
  <c r="U8" i="107" s="1"/>
  <c r="O8" i="107"/>
  <c r="T8" i="107" s="1"/>
  <c r="N8" i="107"/>
  <c r="S8" i="107" s="1"/>
  <c r="K8" i="107"/>
  <c r="J8" i="107"/>
  <c r="I8" i="107"/>
  <c r="H8" i="107"/>
  <c r="G8" i="107"/>
  <c r="AE7" i="107"/>
  <c r="K7" i="107"/>
  <c r="J7" i="107"/>
  <c r="I7" i="107"/>
  <c r="H7" i="107"/>
  <c r="G7" i="107"/>
  <c r="AE6" i="107"/>
  <c r="K6" i="107"/>
  <c r="J6" i="107"/>
  <c r="I6" i="107"/>
  <c r="H6" i="107"/>
  <c r="G6" i="107"/>
  <c r="AE5" i="107"/>
  <c r="K5" i="107"/>
  <c r="J5" i="107"/>
  <c r="I5" i="107"/>
  <c r="H5" i="107"/>
  <c r="G5" i="107"/>
  <c r="K4" i="107"/>
  <c r="J4" i="107"/>
  <c r="I4" i="107"/>
  <c r="H4" i="107"/>
  <c r="G4" i="107"/>
  <c r="Q48" i="72"/>
  <c r="P48" i="72"/>
  <c r="O48" i="72"/>
  <c r="N48" i="72"/>
  <c r="M48" i="72"/>
  <c r="L48" i="72"/>
  <c r="K48" i="72"/>
  <c r="J48" i="72"/>
  <c r="I48" i="72"/>
  <c r="H48" i="72"/>
  <c r="G48" i="72"/>
  <c r="AG43" i="72"/>
  <c r="AH43" i="72" s="1"/>
  <c r="AH42" i="72"/>
  <c r="Q42" i="72"/>
  <c r="Q41" i="72"/>
  <c r="Q40" i="72"/>
  <c r="Q39" i="72"/>
  <c r="K39" i="72"/>
  <c r="J39" i="72"/>
  <c r="I39" i="72"/>
  <c r="H39" i="72"/>
  <c r="G39" i="72"/>
  <c r="Q38" i="72"/>
  <c r="K38" i="72"/>
  <c r="J38" i="72"/>
  <c r="I38" i="72"/>
  <c r="H38" i="72"/>
  <c r="G38" i="72"/>
  <c r="AQ37" i="72"/>
  <c r="AQ47" i="72" s="1"/>
  <c r="AP37" i="72"/>
  <c r="AP47" i="72" s="1"/>
  <c r="AO37" i="72"/>
  <c r="AO47" i="72" s="1"/>
  <c r="AN37" i="72"/>
  <c r="Q37" i="72"/>
  <c r="K37" i="72"/>
  <c r="J37" i="72"/>
  <c r="I37" i="72"/>
  <c r="H37" i="72"/>
  <c r="G37" i="72"/>
  <c r="Q36" i="72"/>
  <c r="O36" i="72"/>
  <c r="N36" i="72"/>
  <c r="M36" i="72"/>
  <c r="L36" i="72"/>
  <c r="K36" i="72"/>
  <c r="J36" i="72"/>
  <c r="I36" i="72"/>
  <c r="H36" i="72"/>
  <c r="G36" i="72"/>
  <c r="Q35" i="72"/>
  <c r="O35" i="72"/>
  <c r="N35" i="72"/>
  <c r="M35" i="72"/>
  <c r="L35" i="72"/>
  <c r="K35" i="72"/>
  <c r="J35" i="72"/>
  <c r="I35" i="72"/>
  <c r="H35" i="72"/>
  <c r="G35" i="72"/>
  <c r="Q34" i="72"/>
  <c r="K34" i="72"/>
  <c r="J34" i="72"/>
  <c r="I34" i="72"/>
  <c r="H34" i="72"/>
  <c r="G34" i="72"/>
  <c r="Q33" i="72"/>
  <c r="O33" i="72"/>
  <c r="N33" i="72"/>
  <c r="M33" i="72"/>
  <c r="L33" i="72"/>
  <c r="K33" i="72"/>
  <c r="J33" i="72"/>
  <c r="I33" i="72"/>
  <c r="H33" i="72"/>
  <c r="G33" i="72"/>
  <c r="Q32" i="72"/>
  <c r="O32" i="72"/>
  <c r="N32" i="72"/>
  <c r="M32" i="72"/>
  <c r="L32" i="72"/>
  <c r="K32" i="72"/>
  <c r="J32" i="72"/>
  <c r="I32" i="72"/>
  <c r="H32" i="72"/>
  <c r="G32" i="72"/>
  <c r="Q31" i="72"/>
  <c r="O31" i="72"/>
  <c r="N31" i="72"/>
  <c r="M31" i="72"/>
  <c r="L31" i="72"/>
  <c r="K31" i="72"/>
  <c r="J31" i="72"/>
  <c r="I31" i="72"/>
  <c r="H31" i="72"/>
  <c r="G31" i="72"/>
  <c r="Q30" i="72"/>
  <c r="O30" i="72"/>
  <c r="N30" i="72"/>
  <c r="M30" i="72"/>
  <c r="L30" i="72"/>
  <c r="K30" i="72"/>
  <c r="J30" i="72"/>
  <c r="I30" i="72"/>
  <c r="H30" i="72"/>
  <c r="G30" i="72"/>
  <c r="Q29" i="72"/>
  <c r="O29" i="72"/>
  <c r="N29" i="72"/>
  <c r="M29" i="72"/>
  <c r="L29" i="72"/>
  <c r="K29" i="72"/>
  <c r="J29" i="72"/>
  <c r="I29" i="72"/>
  <c r="H29" i="72"/>
  <c r="G29" i="72"/>
  <c r="Q28" i="72"/>
  <c r="O28" i="72"/>
  <c r="N28" i="72"/>
  <c r="M28" i="72"/>
  <c r="L28" i="72"/>
  <c r="K28" i="72"/>
  <c r="J28" i="72"/>
  <c r="I28" i="72"/>
  <c r="H28" i="72"/>
  <c r="G28" i="72"/>
  <c r="Q27" i="72"/>
  <c r="O27" i="72"/>
  <c r="N27" i="72"/>
  <c r="M27" i="72"/>
  <c r="L27" i="72"/>
  <c r="K27" i="72"/>
  <c r="J27" i="72"/>
  <c r="I27" i="72"/>
  <c r="H27" i="72"/>
  <c r="G27" i="72"/>
  <c r="Q26" i="72"/>
  <c r="O26" i="72"/>
  <c r="N26" i="72"/>
  <c r="M26" i="72"/>
  <c r="L26" i="72"/>
  <c r="K26" i="72"/>
  <c r="J26" i="72"/>
  <c r="I26" i="72"/>
  <c r="H26" i="72"/>
  <c r="G26" i="72"/>
  <c r="Q25" i="72"/>
  <c r="O25" i="72"/>
  <c r="N25" i="72"/>
  <c r="M25" i="72"/>
  <c r="L25" i="72"/>
  <c r="K25" i="72"/>
  <c r="J25" i="72"/>
  <c r="I25" i="72"/>
  <c r="H25" i="72"/>
  <c r="G25" i="72"/>
  <c r="Q24" i="72"/>
  <c r="O24" i="72"/>
  <c r="N24" i="72"/>
  <c r="M24" i="72"/>
  <c r="L24" i="72"/>
  <c r="K24" i="72"/>
  <c r="J24" i="72"/>
  <c r="I24" i="72"/>
  <c r="H24" i="72"/>
  <c r="G24" i="72"/>
  <c r="Q23" i="72"/>
  <c r="O23" i="72"/>
  <c r="N23" i="72"/>
  <c r="M23" i="72"/>
  <c r="L23" i="72"/>
  <c r="K23" i="72"/>
  <c r="J23" i="72"/>
  <c r="I23" i="72"/>
  <c r="H23" i="72"/>
  <c r="G23" i="72"/>
  <c r="Q22" i="72"/>
  <c r="O22" i="72"/>
  <c r="N22" i="72"/>
  <c r="M22" i="72"/>
  <c r="L22" i="72"/>
  <c r="K22" i="72"/>
  <c r="J22" i="72"/>
  <c r="I22" i="72"/>
  <c r="H22" i="72"/>
  <c r="G22" i="72"/>
  <c r="Q21" i="72"/>
  <c r="O21" i="72"/>
  <c r="N21" i="72"/>
  <c r="M21" i="72"/>
  <c r="L21" i="72"/>
  <c r="K21" i="72"/>
  <c r="J21" i="72"/>
  <c r="I21" i="72"/>
  <c r="H21" i="72"/>
  <c r="G21" i="72"/>
  <c r="Q20" i="72"/>
  <c r="O20" i="72"/>
  <c r="N20" i="72"/>
  <c r="M20" i="72"/>
  <c r="L20" i="72"/>
  <c r="K20" i="72"/>
  <c r="J20" i="72"/>
  <c r="I20" i="72"/>
  <c r="H20" i="72"/>
  <c r="G20" i="72"/>
  <c r="Q19" i="72"/>
  <c r="O19" i="72"/>
  <c r="N19" i="72"/>
  <c r="M19" i="72"/>
  <c r="L19" i="72"/>
  <c r="K19" i="72"/>
  <c r="J19" i="72"/>
  <c r="I19" i="72"/>
  <c r="H19" i="72"/>
  <c r="G19" i="72"/>
  <c r="Q18" i="72"/>
  <c r="O18" i="72"/>
  <c r="N18" i="72"/>
  <c r="M18" i="72"/>
  <c r="L18" i="72"/>
  <c r="K18" i="72"/>
  <c r="J18" i="72"/>
  <c r="I18" i="72"/>
  <c r="H18" i="72"/>
  <c r="G18" i="72"/>
  <c r="Q17" i="72"/>
  <c r="O17" i="72"/>
  <c r="N17" i="72"/>
  <c r="M17" i="72"/>
  <c r="L17" i="72"/>
  <c r="K17" i="72"/>
  <c r="J17" i="72"/>
  <c r="I17" i="72"/>
  <c r="H17" i="72"/>
  <c r="G17" i="72"/>
  <c r="Q16" i="72"/>
  <c r="O16" i="72"/>
  <c r="N16" i="72"/>
  <c r="M16" i="72"/>
  <c r="L16" i="72"/>
  <c r="K16" i="72"/>
  <c r="J16" i="72"/>
  <c r="I16" i="72"/>
  <c r="H16" i="72"/>
  <c r="G16" i="72"/>
  <c r="Q15" i="72"/>
  <c r="P15" i="72"/>
  <c r="O15" i="72"/>
  <c r="N15" i="72"/>
  <c r="M15" i="72"/>
  <c r="L15" i="72"/>
  <c r="K15" i="72"/>
  <c r="J15" i="72"/>
  <c r="I15" i="72"/>
  <c r="H15" i="72"/>
  <c r="G15" i="72"/>
  <c r="Q14" i="72"/>
  <c r="P14" i="72"/>
  <c r="O14" i="72"/>
  <c r="N14" i="72"/>
  <c r="M14" i="72"/>
  <c r="L14" i="72"/>
  <c r="K14" i="72"/>
  <c r="J14" i="72"/>
  <c r="I14" i="72"/>
  <c r="H14" i="72"/>
  <c r="G14" i="72"/>
  <c r="Q13" i="72"/>
  <c r="P13" i="72"/>
  <c r="O13" i="72"/>
  <c r="N13" i="72"/>
  <c r="M13" i="72"/>
  <c r="L13" i="72"/>
  <c r="K13" i="72"/>
  <c r="J13" i="72"/>
  <c r="I13" i="72"/>
  <c r="H13" i="72"/>
  <c r="G13" i="72"/>
  <c r="Q12" i="72"/>
  <c r="P12" i="72"/>
  <c r="O12" i="72"/>
  <c r="N12" i="72"/>
  <c r="M12" i="72"/>
  <c r="L12" i="72"/>
  <c r="K12" i="72"/>
  <c r="J12" i="72"/>
  <c r="I12" i="72"/>
  <c r="H12" i="72"/>
  <c r="G12" i="72"/>
  <c r="Q11" i="72"/>
  <c r="P11" i="72"/>
  <c r="O11" i="72"/>
  <c r="N11" i="72"/>
  <c r="M11" i="72"/>
  <c r="L11" i="72"/>
  <c r="K11" i="72"/>
  <c r="J11" i="72"/>
  <c r="I11" i="72"/>
  <c r="H11" i="72"/>
  <c r="G11" i="72"/>
  <c r="Q10" i="72"/>
  <c r="P10" i="72"/>
  <c r="O10" i="72"/>
  <c r="N10" i="72"/>
  <c r="M10" i="72"/>
  <c r="L10" i="72"/>
  <c r="K10" i="72"/>
  <c r="J10" i="72"/>
  <c r="I10" i="72"/>
  <c r="H10" i="72"/>
  <c r="G10" i="72"/>
  <c r="Q9" i="72"/>
  <c r="P9" i="72"/>
  <c r="O9" i="72"/>
  <c r="N9" i="72"/>
  <c r="M9" i="72"/>
  <c r="L9" i="72"/>
  <c r="K9" i="72"/>
  <c r="J9" i="72"/>
  <c r="I9" i="72"/>
  <c r="H9" i="72"/>
  <c r="G9" i="72"/>
  <c r="Q8" i="72"/>
  <c r="P8" i="72"/>
  <c r="O8" i="72"/>
  <c r="N8" i="72"/>
  <c r="M8" i="72"/>
  <c r="L8" i="72"/>
  <c r="K8" i="72"/>
  <c r="J8" i="72"/>
  <c r="I8" i="72"/>
  <c r="H8" i="72"/>
  <c r="G8" i="72"/>
  <c r="Q7" i="72"/>
  <c r="K7" i="72"/>
  <c r="J7" i="72"/>
  <c r="I7" i="72"/>
  <c r="H7" i="72"/>
  <c r="G7" i="72"/>
  <c r="Q6" i="72"/>
  <c r="K6" i="72"/>
  <c r="J6" i="72"/>
  <c r="I6" i="72"/>
  <c r="H6" i="72"/>
  <c r="G6" i="72"/>
  <c r="Q5" i="72"/>
  <c r="K5" i="72"/>
  <c r="J5" i="72"/>
  <c r="I5" i="72"/>
  <c r="H5" i="72"/>
  <c r="G5" i="72"/>
  <c r="K4" i="72"/>
  <c r="J4" i="72"/>
  <c r="I4" i="72"/>
  <c r="H4" i="72"/>
  <c r="G4" i="72"/>
  <c r="H208" i="31"/>
  <c r="H207" i="31"/>
  <c r="H206" i="31"/>
  <c r="H205" i="31"/>
  <c r="H175" i="31"/>
  <c r="H174" i="31"/>
  <c r="H173" i="31"/>
  <c r="H172" i="31"/>
  <c r="D140" i="31"/>
  <c r="H139" i="31"/>
  <c r="H134" i="31"/>
  <c r="H128" i="31"/>
  <c r="H127" i="31"/>
  <c r="H126" i="31"/>
  <c r="H125" i="31"/>
  <c r="C121" i="31"/>
  <c r="C102" i="31"/>
  <c r="P81" i="31"/>
  <c r="E81" i="31" s="1"/>
  <c r="P80" i="31"/>
  <c r="K80" i="31" s="1"/>
  <c r="O80" i="31"/>
  <c r="X62" i="31" s="1"/>
  <c r="L80" i="31"/>
  <c r="W62" i="31" s="1"/>
  <c r="I80" i="31"/>
  <c r="V62" i="31" s="1"/>
  <c r="F80" i="31"/>
  <c r="U62" i="31" s="1"/>
  <c r="P79" i="31"/>
  <c r="E79" i="31" s="1"/>
  <c r="O79" i="31"/>
  <c r="X63" i="31" s="1"/>
  <c r="L79" i="31"/>
  <c r="W63" i="31" s="1"/>
  <c r="I79" i="31"/>
  <c r="V63" i="31" s="1"/>
  <c r="F79" i="31"/>
  <c r="U63" i="31" s="1"/>
  <c r="P78" i="31"/>
  <c r="K78" i="31" s="1"/>
  <c r="O78" i="31"/>
  <c r="X64" i="31" s="1"/>
  <c r="L78" i="31"/>
  <c r="W64" i="31" s="1"/>
  <c r="I78" i="31"/>
  <c r="V64" i="31" s="1"/>
  <c r="F78" i="31"/>
  <c r="U64" i="31" s="1"/>
  <c r="P77" i="31"/>
  <c r="K77" i="31" s="1"/>
  <c r="O77" i="31"/>
  <c r="X65" i="31" s="1"/>
  <c r="L77" i="31"/>
  <c r="W65" i="31" s="1"/>
  <c r="I77" i="31"/>
  <c r="V65" i="31" s="1"/>
  <c r="F77" i="31"/>
  <c r="U65" i="31" s="1"/>
  <c r="Y76" i="31"/>
  <c r="P76" i="31"/>
  <c r="K76" i="31" s="1"/>
  <c r="O76" i="31"/>
  <c r="X66" i="31" s="1"/>
  <c r="L76" i="31"/>
  <c r="W66" i="31" s="1"/>
  <c r="I76" i="31"/>
  <c r="V66" i="31" s="1"/>
  <c r="F76" i="31"/>
  <c r="U66" i="31" s="1"/>
  <c r="P75" i="31"/>
  <c r="K75" i="31" s="1"/>
  <c r="O75" i="31"/>
  <c r="X67" i="31" s="1"/>
  <c r="L75" i="31"/>
  <c r="W67" i="31" s="1"/>
  <c r="I75" i="31"/>
  <c r="V67" i="31" s="1"/>
  <c r="F75" i="31"/>
  <c r="U67" i="31" s="1"/>
  <c r="P74" i="31"/>
  <c r="K74" i="31" s="1"/>
  <c r="O74" i="31"/>
  <c r="X68" i="31" s="1"/>
  <c r="L74" i="31"/>
  <c r="W68" i="31" s="1"/>
  <c r="I74" i="31"/>
  <c r="V68" i="31" s="1"/>
  <c r="F74" i="31"/>
  <c r="U68" i="31" s="1"/>
  <c r="P73" i="31"/>
  <c r="K73" i="31" s="1"/>
  <c r="O73" i="31"/>
  <c r="X69" i="31" s="1"/>
  <c r="L73" i="31"/>
  <c r="W69" i="31" s="1"/>
  <c r="I73" i="31"/>
  <c r="V69" i="31" s="1"/>
  <c r="F73" i="31"/>
  <c r="U69" i="31" s="1"/>
  <c r="P72" i="31"/>
  <c r="K72" i="31" s="1"/>
  <c r="O72" i="31"/>
  <c r="X70" i="31" s="1"/>
  <c r="L72" i="31"/>
  <c r="W70" i="31" s="1"/>
  <c r="I72" i="31"/>
  <c r="V70" i="31" s="1"/>
  <c r="F72" i="31"/>
  <c r="U70" i="31" s="1"/>
  <c r="P71" i="31"/>
  <c r="K71" i="31" s="1"/>
  <c r="O71" i="31"/>
  <c r="X71" i="31" s="1"/>
  <c r="L71" i="31"/>
  <c r="W71" i="31" s="1"/>
  <c r="I71" i="31"/>
  <c r="V71" i="31" s="1"/>
  <c r="F71" i="31"/>
  <c r="U71" i="31" s="1"/>
  <c r="P70" i="31"/>
  <c r="K70" i="31" s="1"/>
  <c r="O70" i="31"/>
  <c r="X72" i="31" s="1"/>
  <c r="L70" i="31"/>
  <c r="W72" i="31" s="1"/>
  <c r="I70" i="31"/>
  <c r="V72" i="31" s="1"/>
  <c r="F70" i="31"/>
  <c r="U72" i="31" s="1"/>
  <c r="P69" i="31"/>
  <c r="K69" i="31" s="1"/>
  <c r="O69" i="31"/>
  <c r="X73" i="31" s="1"/>
  <c r="L69" i="31"/>
  <c r="W73" i="31" s="1"/>
  <c r="I69" i="31"/>
  <c r="V73" i="31" s="1"/>
  <c r="F69" i="31"/>
  <c r="U73" i="31" s="1"/>
  <c r="P68" i="31"/>
  <c r="O68" i="31"/>
  <c r="X74" i="31" s="1"/>
  <c r="L68" i="31"/>
  <c r="W74" i="31" s="1"/>
  <c r="I68" i="31"/>
  <c r="V74" i="31" s="1"/>
  <c r="F68" i="31"/>
  <c r="U74" i="31" s="1"/>
  <c r="P67" i="31"/>
  <c r="N67" i="31" s="1"/>
  <c r="O67" i="31"/>
  <c r="X75" i="31" s="1"/>
  <c r="L67" i="31"/>
  <c r="W75" i="31" s="1"/>
  <c r="I67" i="31"/>
  <c r="V75" i="31" s="1"/>
  <c r="F67" i="31"/>
  <c r="U75" i="31" s="1"/>
  <c r="P66" i="31"/>
  <c r="K66" i="31" s="1"/>
  <c r="O66" i="31"/>
  <c r="X76" i="31" s="1"/>
  <c r="L66" i="31"/>
  <c r="W76" i="31" s="1"/>
  <c r="I66" i="31"/>
  <c r="V76" i="31" s="1"/>
  <c r="F66" i="31"/>
  <c r="U76" i="31" s="1"/>
  <c r="Y65" i="31"/>
  <c r="M65" i="31"/>
  <c r="O65" i="31" s="1"/>
  <c r="X77" i="31" s="1"/>
  <c r="J65" i="31"/>
  <c r="G65" i="31"/>
  <c r="I65" i="31" s="1"/>
  <c r="V77" i="31" s="1"/>
  <c r="D65" i="31"/>
  <c r="T64" i="31"/>
  <c r="M64" i="31"/>
  <c r="J64" i="31"/>
  <c r="G64" i="31"/>
  <c r="D64" i="31"/>
  <c r="T63" i="31"/>
  <c r="M63" i="31"/>
  <c r="J63" i="31"/>
  <c r="G63" i="31"/>
  <c r="D63" i="31"/>
  <c r="T62" i="31"/>
  <c r="M62" i="31"/>
  <c r="O61" i="31" s="1"/>
  <c r="X81" i="31" s="1"/>
  <c r="J62" i="31"/>
  <c r="G62" i="31"/>
  <c r="I61" i="31" s="1"/>
  <c r="V81" i="31" s="1"/>
  <c r="D62" i="31"/>
  <c r="T61" i="31"/>
  <c r="P61" i="31"/>
  <c r="X60" i="31"/>
  <c r="W60" i="31"/>
  <c r="V60" i="31"/>
  <c r="U60" i="31"/>
  <c r="P60" i="31"/>
  <c r="R59" i="31" s="1"/>
  <c r="Y83" i="31" s="1"/>
  <c r="O60" i="31"/>
  <c r="X82" i="31" s="1"/>
  <c r="L60" i="31"/>
  <c r="W82" i="31" s="1"/>
  <c r="I60" i="31"/>
  <c r="V82" i="31" s="1"/>
  <c r="F60" i="31"/>
  <c r="U82" i="31" s="1"/>
  <c r="O59" i="31"/>
  <c r="X83" i="31" s="1"/>
  <c r="L59" i="31"/>
  <c r="W83" i="31" s="1"/>
  <c r="I59" i="31"/>
  <c r="V83" i="31" s="1"/>
  <c r="F59" i="31"/>
  <c r="U83" i="31" s="1"/>
  <c r="M58" i="31"/>
  <c r="M51" i="31" s="1"/>
  <c r="J58" i="31"/>
  <c r="L58" i="31" s="1"/>
  <c r="W84" i="31" s="1"/>
  <c r="G58" i="31"/>
  <c r="G51" i="31" s="1"/>
  <c r="D58" i="31"/>
  <c r="D51" i="31" s="1"/>
  <c r="X56" i="31"/>
  <c r="W56" i="31"/>
  <c r="V56" i="31"/>
  <c r="U56" i="31"/>
  <c r="M56" i="31"/>
  <c r="J56" i="31"/>
  <c r="G56" i="31"/>
  <c r="D56" i="31"/>
  <c r="M55" i="31"/>
  <c r="J55" i="31"/>
  <c r="G55" i="31"/>
  <c r="D55" i="31"/>
  <c r="M54" i="31"/>
  <c r="J54" i="31"/>
  <c r="G54" i="31"/>
  <c r="D54" i="31"/>
  <c r="M53" i="31"/>
  <c r="J53" i="31"/>
  <c r="G53" i="31"/>
  <c r="D53" i="31"/>
  <c r="J29" i="31"/>
  <c r="J22" i="31" l="1"/>
  <c r="J30" i="31"/>
  <c r="J24" i="31"/>
  <c r="X31" i="13"/>
  <c r="J28" i="31"/>
  <c r="M28" i="31" s="1"/>
  <c r="J34" i="31"/>
  <c r="N29" i="31" s="1"/>
  <c r="X28" i="13"/>
  <c r="J33" i="31"/>
  <c r="H70" i="31"/>
  <c r="X27" i="13"/>
  <c r="X37" i="13"/>
  <c r="N71" i="31"/>
  <c r="X18" i="107"/>
  <c r="O31" i="13"/>
  <c r="J52" i="31"/>
  <c r="K79" i="31"/>
  <c r="X19" i="107"/>
  <c r="J17" i="31"/>
  <c r="N17" i="31" s="1"/>
  <c r="J51" i="31"/>
  <c r="R71" i="31"/>
  <c r="Y71" i="31" s="1"/>
  <c r="N77" i="31"/>
  <c r="N43" i="13"/>
  <c r="E72" i="31"/>
  <c r="M52" i="31"/>
  <c r="E74" i="31"/>
  <c r="J23" i="31"/>
  <c r="M22" i="31" s="1"/>
  <c r="J13" i="13"/>
  <c r="O42" i="13" s="1"/>
  <c r="O30" i="13"/>
  <c r="E71" i="31"/>
  <c r="H74" i="31"/>
  <c r="X30" i="13"/>
  <c r="J27" i="31"/>
  <c r="E60" i="31"/>
  <c r="O36" i="13"/>
  <c r="H71" i="31"/>
  <c r="H66" i="31"/>
  <c r="N74" i="31"/>
  <c r="W18" i="107"/>
  <c r="X9" i="107"/>
  <c r="O28" i="13"/>
  <c r="J32" i="31"/>
  <c r="M30" i="31" s="1"/>
  <c r="O58" i="31"/>
  <c r="X84" i="31" s="1"/>
  <c r="K60" i="31"/>
  <c r="P65" i="31"/>
  <c r="K65" i="31" s="1"/>
  <c r="H73" i="31"/>
  <c r="H75" i="31"/>
  <c r="N80" i="31"/>
  <c r="H129" i="31"/>
  <c r="X10" i="107"/>
  <c r="X14" i="107"/>
  <c r="X15" i="107"/>
  <c r="J16" i="13"/>
  <c r="X39" i="13" s="1"/>
  <c r="N40" i="13"/>
  <c r="AA35" i="73"/>
  <c r="F63" i="31"/>
  <c r="U79" i="31" s="1"/>
  <c r="R70" i="31"/>
  <c r="Y72" i="31" s="1"/>
  <c r="O27" i="13"/>
  <c r="N41" i="13"/>
  <c r="J25" i="31"/>
  <c r="N25" i="31" s="1"/>
  <c r="J35" i="31"/>
  <c r="N30" i="31" s="1"/>
  <c r="P54" i="31"/>
  <c r="E54" i="31" s="1"/>
  <c r="F62" i="31"/>
  <c r="U80" i="31" s="1"/>
  <c r="I63" i="31"/>
  <c r="V79" i="31" s="1"/>
  <c r="L64" i="31"/>
  <c r="W78" i="31" s="1"/>
  <c r="E70" i="31"/>
  <c r="N73" i="31"/>
  <c r="K81" i="31"/>
  <c r="N42" i="13"/>
  <c r="R79" i="31"/>
  <c r="Y63" i="31" s="1"/>
  <c r="N81" i="31"/>
  <c r="J10" i="13"/>
  <c r="X45" i="13" s="1"/>
  <c r="X25" i="13"/>
  <c r="R73" i="31"/>
  <c r="Y69" i="31" s="1"/>
  <c r="AA20" i="73"/>
  <c r="AA13" i="73"/>
  <c r="O63" i="31"/>
  <c r="X79" i="31" s="1"/>
  <c r="F65" i="31"/>
  <c r="U77" i="31" s="1"/>
  <c r="E73" i="31"/>
  <c r="N76" i="31"/>
  <c r="O32" i="13"/>
  <c r="N44" i="13"/>
  <c r="AA37" i="73"/>
  <c r="O62" i="31"/>
  <c r="X80" i="31" s="1"/>
  <c r="O26" i="13"/>
  <c r="O29" i="13"/>
  <c r="N45" i="13"/>
  <c r="AA10" i="73"/>
  <c r="F61" i="31"/>
  <c r="U81" i="31" s="1"/>
  <c r="P62" i="31"/>
  <c r="R61" i="31" s="1"/>
  <c r="Y81" i="31" s="1"/>
  <c r="N66" i="31"/>
  <c r="N75" i="31"/>
  <c r="R80" i="31"/>
  <c r="Y62" i="31" s="1"/>
  <c r="J11" i="13"/>
  <c r="O44" i="13" s="1"/>
  <c r="J14" i="13"/>
  <c r="X41" i="13" s="1"/>
  <c r="X29" i="13"/>
  <c r="N46" i="13"/>
  <c r="R68" i="31"/>
  <c r="Y74" i="31" s="1"/>
  <c r="J19" i="31"/>
  <c r="N19" i="31" s="1"/>
  <c r="E69" i="31"/>
  <c r="H72" i="31"/>
  <c r="R76" i="31"/>
  <c r="Y66" i="31" s="1"/>
  <c r="E78" i="31"/>
  <c r="X26" i="13"/>
  <c r="J20" i="31"/>
  <c r="L61" i="31"/>
  <c r="W81" i="31" s="1"/>
  <c r="F64" i="31"/>
  <c r="U78" i="31" s="1"/>
  <c r="AA17" i="73"/>
  <c r="P55" i="31"/>
  <c r="K55" i="31" s="1"/>
  <c r="P58" i="31"/>
  <c r="P51" i="31" s="1"/>
  <c r="E51" i="31" s="1"/>
  <c r="Q66" i="31"/>
  <c r="H69" i="31"/>
  <c r="R75" i="31"/>
  <c r="Y67" i="31" s="1"/>
  <c r="X20" i="107"/>
  <c r="X33" i="13"/>
  <c r="AA4" i="73"/>
  <c r="AA26" i="73"/>
  <c r="AA38" i="73"/>
  <c r="M29" i="31"/>
  <c r="D52" i="31"/>
  <c r="N72" i="31"/>
  <c r="E77" i="31"/>
  <c r="E80" i="31"/>
  <c r="W9" i="107"/>
  <c r="W15" i="107"/>
  <c r="J9" i="13"/>
  <c r="O46" i="13" s="1"/>
  <c r="J12" i="13"/>
  <c r="X43" i="13" s="1"/>
  <c r="J15" i="13"/>
  <c r="O40" i="13" s="1"/>
  <c r="B22" i="33"/>
  <c r="R69" i="31"/>
  <c r="Y73" i="31" s="1"/>
  <c r="N70" i="31"/>
  <c r="R74" i="31"/>
  <c r="Y68" i="31" s="1"/>
  <c r="E76" i="31"/>
  <c r="O25" i="13"/>
  <c r="N39" i="13"/>
  <c r="N69" i="31"/>
  <c r="H77" i="31"/>
  <c r="H80" i="31"/>
  <c r="X11" i="107"/>
  <c r="AA19" i="73"/>
  <c r="AA24" i="73"/>
  <c r="P53" i="31"/>
  <c r="N53" i="31" s="1"/>
  <c r="L62" i="31"/>
  <c r="W80" i="31" s="1"/>
  <c r="E66" i="31"/>
  <c r="E67" i="31"/>
  <c r="R72" i="31"/>
  <c r="Y70" i="31" s="1"/>
  <c r="E75" i="31"/>
  <c r="H76" i="31"/>
  <c r="K54" i="31"/>
  <c r="H54" i="31"/>
  <c r="O64" i="31"/>
  <c r="X78" i="31" s="1"/>
  <c r="E68" i="31"/>
  <c r="H78" i="31"/>
  <c r="R78" i="31"/>
  <c r="Y64" i="31" s="1"/>
  <c r="N78" i="31"/>
  <c r="AA12" i="73"/>
  <c r="AA14" i="73"/>
  <c r="AA18" i="73"/>
  <c r="AA30" i="73"/>
  <c r="N61" i="31"/>
  <c r="H61" i="31"/>
  <c r="K68" i="31"/>
  <c r="Q68" i="31"/>
  <c r="G52" i="31"/>
  <c r="F58" i="31"/>
  <c r="U84" i="31" s="1"/>
  <c r="N60" i="31"/>
  <c r="E61" i="31"/>
  <c r="P64" i="31"/>
  <c r="Q60" i="31" s="1"/>
  <c r="N79" i="31"/>
  <c r="H79" i="31"/>
  <c r="AA8" i="73"/>
  <c r="AA15" i="73"/>
  <c r="AA32" i="73"/>
  <c r="P56" i="31"/>
  <c r="E56" i="31" s="1"/>
  <c r="P63" i="31"/>
  <c r="K67" i="31"/>
  <c r="Q67" i="31"/>
  <c r="H68" i="31"/>
  <c r="AA28" i="73"/>
  <c r="AA33" i="73"/>
  <c r="R67" i="31"/>
  <c r="Y75" i="31" s="1"/>
  <c r="J18" i="31"/>
  <c r="I58" i="31"/>
  <c r="V84" i="31" s="1"/>
  <c r="R60" i="31"/>
  <c r="Y82" i="31" s="1"/>
  <c r="K61" i="31"/>
  <c r="I62" i="31"/>
  <c r="L65" i="31"/>
  <c r="W77" i="31" s="1"/>
  <c r="AA6" i="73"/>
  <c r="AA29" i="73"/>
  <c r="AA31" i="73"/>
  <c r="H60" i="31"/>
  <c r="L63" i="31"/>
  <c r="W79" i="31" s="1"/>
  <c r="I64" i="31"/>
  <c r="V78" i="31" s="1"/>
  <c r="H67" i="31"/>
  <c r="N68" i="31"/>
  <c r="AA3" i="73"/>
  <c r="AA5" i="73"/>
  <c r="AA7" i="73"/>
  <c r="AA11" i="73"/>
  <c r="AA16" i="73"/>
  <c r="AA22" i="73"/>
  <c r="AA27" i="73"/>
  <c r="AA34" i="73"/>
  <c r="AA9" i="73"/>
  <c r="AA23" i="73"/>
  <c r="AA25" i="73"/>
  <c r="AA36" i="73"/>
  <c r="AA21" i="73"/>
  <c r="H81" i="31"/>
  <c r="X12" i="107"/>
  <c r="X16" i="107"/>
  <c r="X34" i="13"/>
  <c r="X38" i="13"/>
  <c r="N47" i="13"/>
  <c r="W10" i="107"/>
  <c r="W14" i="107"/>
  <c r="W20" i="107"/>
  <c r="J8" i="13"/>
  <c r="O35" i="13"/>
  <c r="Q69" i="31"/>
  <c r="Q70" i="31"/>
  <c r="Q71" i="31"/>
  <c r="Q72" i="31"/>
  <c r="Q73" i="31"/>
  <c r="Q74" i="31"/>
  <c r="Q75" i="31"/>
  <c r="Q76" i="31"/>
  <c r="Q77" i="31"/>
  <c r="X17" i="107"/>
  <c r="X13" i="107"/>
  <c r="W19" i="107"/>
  <c r="AR37" i="72"/>
  <c r="AR47" i="72" s="1"/>
  <c r="AN47" i="72"/>
  <c r="BF37" i="107"/>
  <c r="BF47" i="107" s="1"/>
  <c r="O45" i="13" l="1"/>
  <c r="Q65" i="31"/>
  <c r="E65" i="31"/>
  <c r="H53" i="31"/>
  <c r="E58" i="31"/>
  <c r="K58" i="31"/>
  <c r="R58" i="31"/>
  <c r="Y84" i="31" s="1"/>
  <c r="K53" i="31"/>
  <c r="N23" i="31"/>
  <c r="N62" i="31"/>
  <c r="M33" i="31"/>
  <c r="E53" i="31"/>
  <c r="M27" i="31"/>
  <c r="N28" i="31"/>
  <c r="R65" i="31"/>
  <c r="Y77" i="31" s="1"/>
  <c r="Q61" i="31"/>
  <c r="H65" i="31"/>
  <c r="E62" i="31"/>
  <c r="X42" i="13"/>
  <c r="O39" i="13"/>
  <c r="N27" i="31"/>
  <c r="AB38" i="73"/>
  <c r="N22" i="31"/>
  <c r="M34" i="31"/>
  <c r="N58" i="31"/>
  <c r="M24" i="31"/>
  <c r="H58" i="31"/>
  <c r="M23" i="31"/>
  <c r="M25" i="31"/>
  <c r="O43" i="13"/>
  <c r="H62" i="31"/>
  <c r="H64" i="31"/>
  <c r="M32" i="31"/>
  <c r="N65" i="31"/>
  <c r="J14" i="31"/>
  <c r="Q62" i="31"/>
  <c r="N54" i="31"/>
  <c r="AB30" i="73"/>
  <c r="AB22" i="73"/>
  <c r="O51" i="31"/>
  <c r="E55" i="31"/>
  <c r="J11" i="31"/>
  <c r="N11" i="31" s="1"/>
  <c r="H55" i="31"/>
  <c r="K62" i="31"/>
  <c r="N55" i="31"/>
  <c r="X46" i="13"/>
  <c r="M19" i="31"/>
  <c r="X44" i="13"/>
  <c r="N20" i="31"/>
  <c r="M20" i="31"/>
  <c r="X40" i="13"/>
  <c r="O41" i="13"/>
  <c r="AN42" i="72"/>
  <c r="AQ42" i="72"/>
  <c r="K64" i="31"/>
  <c r="J13" i="31"/>
  <c r="R64" i="31"/>
  <c r="Y78" i="31" s="1"/>
  <c r="E64" i="31"/>
  <c r="N64" i="31"/>
  <c r="P52" i="31"/>
  <c r="H52" i="31" s="1"/>
  <c r="L51" i="31"/>
  <c r="N18" i="31"/>
  <c r="M18" i="31"/>
  <c r="M17" i="31"/>
  <c r="Q63" i="31"/>
  <c r="K63" i="31"/>
  <c r="R63" i="31"/>
  <c r="Y79" i="31" s="1"/>
  <c r="N63" i="31"/>
  <c r="J12" i="31"/>
  <c r="X47" i="13"/>
  <c r="O47" i="13"/>
  <c r="E63" i="31"/>
  <c r="K56" i="31"/>
  <c r="N56" i="31"/>
  <c r="H63" i="31"/>
  <c r="AB34" i="73"/>
  <c r="AB26" i="73"/>
  <c r="H56" i="31"/>
  <c r="V80" i="31"/>
  <c r="I51" i="31"/>
  <c r="R62" i="31"/>
  <c r="Y80" i="31" s="1"/>
  <c r="Q58" i="31"/>
  <c r="AP42" i="72"/>
  <c r="AO42" i="72"/>
  <c r="BC42" i="107"/>
  <c r="BD42" i="107"/>
  <c r="BE42" i="107"/>
  <c r="BB42" i="107"/>
  <c r="D59" i="107" l="1"/>
  <c r="D59" i="72"/>
  <c r="I59" i="72" s="1"/>
  <c r="C59" i="107"/>
  <c r="O21" i="107" s="1"/>
  <c r="T21" i="107" s="1"/>
  <c r="C59" i="72"/>
  <c r="M59" i="72" s="1"/>
  <c r="E59" i="107"/>
  <c r="Q21" i="107" s="1"/>
  <c r="V21" i="107" s="1"/>
  <c r="E59" i="72"/>
  <c r="J59" i="72" s="1"/>
  <c r="H51" i="31"/>
  <c r="S58" i="31"/>
  <c r="M14" i="31"/>
  <c r="N14" i="31"/>
  <c r="N51" i="31"/>
  <c r="K51" i="31"/>
  <c r="BF42" i="107"/>
  <c r="N13" i="31"/>
  <c r="M13" i="31"/>
  <c r="N12" i="31"/>
  <c r="M12" i="31"/>
  <c r="N52" i="31"/>
  <c r="K52" i="31"/>
  <c r="E52" i="31"/>
  <c r="M11" i="31"/>
  <c r="AR42" i="72"/>
  <c r="B59" i="72"/>
  <c r="B59" i="107"/>
  <c r="I59" i="107"/>
  <c r="P21" i="107"/>
  <c r="U21" i="107" s="1"/>
  <c r="AB59" i="107"/>
  <c r="N59" i="72" l="1"/>
  <c r="H59" i="72"/>
  <c r="H59" i="107"/>
  <c r="AA59" i="107"/>
  <c r="AC59" i="107"/>
  <c r="J59" i="107"/>
  <c r="O59" i="72"/>
  <c r="AQ38" i="72"/>
  <c r="AP38" i="72"/>
  <c r="BD38" i="107"/>
  <c r="AO38" i="72"/>
  <c r="BC38" i="107"/>
  <c r="F59" i="72"/>
  <c r="F59" i="107"/>
  <c r="Z59" i="107"/>
  <c r="G59" i="107"/>
  <c r="N21" i="107"/>
  <c r="S21" i="107" s="1"/>
  <c r="L59" i="72"/>
  <c r="G59" i="72"/>
  <c r="BE38" i="107" l="1"/>
  <c r="BE48" i="107" s="1"/>
  <c r="AO48" i="72"/>
  <c r="BD48" i="107"/>
  <c r="AN38" i="72"/>
  <c r="BB38" i="107"/>
  <c r="AQ48" i="72"/>
  <c r="AP48" i="72"/>
  <c r="BC48" i="107"/>
  <c r="AD59" i="107"/>
  <c r="K59" i="107"/>
  <c r="AE59" i="107" s="1"/>
  <c r="R21" i="107"/>
  <c r="P59" i="72"/>
  <c r="K59" i="72"/>
  <c r="Q59" i="72" s="1"/>
  <c r="BF38" i="107" l="1"/>
  <c r="BB43" i="107" s="1"/>
  <c r="BB48" i="107"/>
  <c r="AN48" i="72"/>
  <c r="AR38" i="72"/>
  <c r="W21" i="107"/>
  <c r="X21" i="107"/>
  <c r="AN43" i="72" l="1"/>
  <c r="AR48" i="72"/>
  <c r="AP43" i="72"/>
  <c r="AQ43" i="72"/>
  <c r="AO43" i="72"/>
  <c r="BE43" i="107"/>
  <c r="BF48" i="107"/>
  <c r="BD43" i="107"/>
  <c r="BC43" i="107"/>
  <c r="BF43" i="107" l="1"/>
  <c r="AR43" i="7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P59" authorId="1" shapeId="0" xr:uid="{00000000-0006-0000-12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rosli.ahmad</author>
    <author>Nur Atikah Hamzah</author>
  </authors>
  <commentList>
    <comment ref="B48" authorId="0" shapeId="0" xr:uid="{00000000-0006-0000-1400-000001000000}">
      <text>
        <r>
          <rPr>
            <b/>
            <sz val="9"/>
            <color indexed="81"/>
            <rFont val="Tahoma"/>
            <family val="2"/>
          </rPr>
          <t>rosli.ahmad:</t>
        </r>
        <r>
          <rPr>
            <sz val="9"/>
            <color indexed="81"/>
            <rFont val="Tahoma"/>
            <family val="2"/>
          </rPr>
          <t xml:space="preserve">
='p14 Jadual 2'!C23/1000</t>
        </r>
      </text>
    </comment>
    <comment ref="AD59" authorId="1" shapeId="0" xr:uid="{00000000-0006-0000-1400-000002000000}">
      <text>
        <r>
          <rPr>
            <b/>
            <sz val="9"/>
            <color indexed="81"/>
            <rFont val="Tahoma"/>
            <family val="2"/>
          </rPr>
          <t>Nur Atikah Hamzah:</t>
        </r>
        <r>
          <rPr>
            <sz val="9"/>
            <color indexed="81"/>
            <rFont val="Tahoma"/>
            <family val="2"/>
          </rPr>
          <t xml:space="preserve">
perlu disemak formula setelah add column</t>
        </r>
      </text>
    </comment>
  </commentList>
</comments>
</file>

<file path=xl/sharedStrings.xml><?xml version="1.0" encoding="utf-8"?>
<sst xmlns="http://schemas.openxmlformats.org/spreadsheetml/2006/main" count="1929" uniqueCount="608">
  <si>
    <t>SumOf1_8 NILAI KERJA SEMASA</t>
  </si>
  <si>
    <t>(RM '000)</t>
  </si>
  <si>
    <t xml:space="preserve">     %</t>
  </si>
  <si>
    <t>1.</t>
  </si>
  <si>
    <t>Construction of buildings</t>
  </si>
  <si>
    <t>2.</t>
  </si>
  <si>
    <t>Pembinaan jalan raya dan landasan kereta api</t>
  </si>
  <si>
    <t>Construction of roads and railways</t>
  </si>
  <si>
    <t>3.</t>
  </si>
  <si>
    <t>Pembinaan projek utiliti</t>
  </si>
  <si>
    <t>Construction of utility projects</t>
  </si>
  <si>
    <t>civil</t>
  </si>
  <si>
    <t>4.</t>
  </si>
  <si>
    <t>Pembinaan projek kejuruteraan awam lain, kecuali bangunan</t>
  </si>
  <si>
    <t>5.</t>
  </si>
  <si>
    <t>Perobohan</t>
  </si>
  <si>
    <t>Demolition</t>
  </si>
  <si>
    <t>6.</t>
  </si>
  <si>
    <t>Penyediaan tapak</t>
  </si>
  <si>
    <t>Pemasangan elektrik</t>
  </si>
  <si>
    <t>9.</t>
  </si>
  <si>
    <t>Pemasangan pembinaan lain</t>
  </si>
  <si>
    <t>10.</t>
  </si>
  <si>
    <t>Penyiapan dan kemasan bangunan</t>
  </si>
  <si>
    <t>Building completion and finishing</t>
  </si>
  <si>
    <t>11.</t>
  </si>
  <si>
    <t>Aktiviti pembinaan pertukangan khas lain</t>
  </si>
  <si>
    <t>NEGERI LOKASI PROJEK</t>
  </si>
  <si>
    <t>Total Of 1_8 NILAI KERJA SEMASA</t>
  </si>
  <si>
    <t>41001</t>
  </si>
  <si>
    <t>41002</t>
  </si>
  <si>
    <t>42101</t>
  </si>
  <si>
    <t>42102</t>
  </si>
  <si>
    <t>42103</t>
  </si>
  <si>
    <t>42104</t>
  </si>
  <si>
    <t>42105</t>
  </si>
  <si>
    <t>42106</t>
  </si>
  <si>
    <t>42109</t>
  </si>
  <si>
    <t>42201</t>
  </si>
  <si>
    <t>42202</t>
  </si>
  <si>
    <t>42203</t>
  </si>
  <si>
    <t>42204</t>
  </si>
  <si>
    <t>42205</t>
  </si>
  <si>
    <t>42206</t>
  </si>
  <si>
    <t>42207</t>
  </si>
  <si>
    <t>42209</t>
  </si>
  <si>
    <t>42901</t>
  </si>
  <si>
    <t>42902</t>
  </si>
  <si>
    <t>42903</t>
  </si>
  <si>
    <t>42904</t>
  </si>
  <si>
    <t>42905</t>
  </si>
  <si>
    <t>42906</t>
  </si>
  <si>
    <t>42909</t>
  </si>
  <si>
    <t>43110</t>
  </si>
  <si>
    <t>43121</t>
  </si>
  <si>
    <t>43122</t>
  </si>
  <si>
    <t>43123</t>
  </si>
  <si>
    <t>43124</t>
  </si>
  <si>
    <t>43125</t>
  </si>
  <si>
    <t>43126</t>
  </si>
  <si>
    <t>43129</t>
  </si>
  <si>
    <t>43211</t>
  </si>
  <si>
    <t>43212</t>
  </si>
  <si>
    <t>43213</t>
  </si>
  <si>
    <t>43215</t>
  </si>
  <si>
    <t>43216</t>
  </si>
  <si>
    <t>43219</t>
  </si>
  <si>
    <t>43221</t>
  </si>
  <si>
    <t>43222</t>
  </si>
  <si>
    <t>43223</t>
  </si>
  <si>
    <t>43224</t>
  </si>
  <si>
    <t>43225</t>
  </si>
  <si>
    <t>43226</t>
  </si>
  <si>
    <t>43227</t>
  </si>
  <si>
    <t>43228</t>
  </si>
  <si>
    <t>43229</t>
  </si>
  <si>
    <t>43291</t>
  </si>
  <si>
    <t>43299</t>
  </si>
  <si>
    <t>43301</t>
  </si>
  <si>
    <t>43302</t>
  </si>
  <si>
    <t>43303</t>
  </si>
  <si>
    <t>43304</t>
  </si>
  <si>
    <t>43306</t>
  </si>
  <si>
    <t>43307</t>
  </si>
  <si>
    <t>43309</t>
  </si>
  <si>
    <t>43901</t>
  </si>
  <si>
    <t>43902</t>
  </si>
  <si>
    <t>43903</t>
  </si>
  <si>
    <t>43905</t>
  </si>
  <si>
    <t>43906</t>
  </si>
  <si>
    <t>43909</t>
  </si>
  <si>
    <t>JOHOR</t>
  </si>
  <si>
    <t>KEDAH</t>
  </si>
  <si>
    <t>KELANTAN</t>
  </si>
  <si>
    <t>LABUAN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</si>
  <si>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</si>
  <si>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</si>
  <si>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</si>
  <si>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</si>
  <si>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</si>
  <si>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</si>
  <si>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</si>
  <si>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</si>
  <si>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</si>
  <si>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</si>
  <si>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WILAYAH PERSEKUTUAN</t>
  </si>
  <si>
    <t>Kejuruteraan Awam</t>
  </si>
  <si>
    <t>Jumlah</t>
  </si>
  <si>
    <t>Negeri</t>
  </si>
  <si>
    <t>State</t>
  </si>
  <si>
    <t>Residential Buildings</t>
  </si>
  <si>
    <t>Civil Engineering</t>
  </si>
  <si>
    <t>Special Trade</t>
  </si>
  <si>
    <t xml:space="preserve">Total 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</si>
  <si>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</si>
  <si>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</si>
  <si>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</si>
  <si>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</si>
  <si>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</si>
  <si>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</si>
  <si>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</si>
  <si>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</si>
  <si>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</si>
  <si>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</si>
  <si>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</si>
  <si>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</si>
  <si>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</si>
  <si>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Kuala Lumpur</t>
  </si>
  <si>
    <t>W.P. Labuan</t>
  </si>
  <si>
    <t>1_2 KATOGERI KERJA</t>
  </si>
  <si>
    <t>KERAJAAN</t>
  </si>
  <si>
    <t>PERBADANAN AWAM BUKAN KEWANGAN (PABK)</t>
  </si>
  <si>
    <t>SWASTA</t>
  </si>
  <si>
    <t>Total</t>
  </si>
  <si>
    <t>Non-Residential Buildings</t>
  </si>
  <si>
    <t xml:space="preserve">                         </t>
  </si>
  <si>
    <t>Tahun</t>
  </si>
  <si>
    <t>Bilangan Pertubuhan</t>
  </si>
  <si>
    <t>Bilangan Projek</t>
  </si>
  <si>
    <t>Nilai Kerja Pembinaan (RM)</t>
  </si>
  <si>
    <t>Peratus Pertumbuhan</t>
  </si>
  <si>
    <t>Year</t>
  </si>
  <si>
    <t>Number of Establishments</t>
  </si>
  <si>
    <t>Number of Projects</t>
  </si>
  <si>
    <t>Value of Work Done (RM)</t>
  </si>
  <si>
    <t>Percentage Growth</t>
  </si>
  <si>
    <t>(%)</t>
  </si>
  <si>
    <t>(QoQ)</t>
  </si>
  <si>
    <t>(YoY)</t>
  </si>
  <si>
    <t>Q2/2010</t>
  </si>
  <si>
    <t>Q1/2010</t>
  </si>
  <si>
    <t>Q4/2009</t>
  </si>
  <si>
    <t>Q3/2009</t>
  </si>
  <si>
    <t>Q2/2009</t>
  </si>
  <si>
    <t>Q1/2009</t>
  </si>
  <si>
    <t>Q4/2008</t>
  </si>
  <si>
    <t>Q3/2008</t>
  </si>
  <si>
    <t>Q2/2008</t>
  </si>
  <si>
    <t>Q1/2008</t>
  </si>
  <si>
    <t>Q4/2007</t>
  </si>
  <si>
    <t>Q3/2007</t>
  </si>
  <si>
    <t>Q2/2007</t>
  </si>
  <si>
    <t>Q1/2007</t>
  </si>
  <si>
    <t>Suku Tahun</t>
  </si>
  <si>
    <t xml:space="preserve">Bangunan Kediaman                </t>
  </si>
  <si>
    <t xml:space="preserve">Bangunan Bukan Kediaman                </t>
  </si>
  <si>
    <r>
      <t xml:space="preserve">Kejuruteraan Awam                                       </t>
    </r>
    <r>
      <rPr>
        <i/>
        <sz val="10"/>
        <rFont val="Arial"/>
        <family val="2"/>
      </rPr>
      <t xml:space="preserve">  </t>
    </r>
  </si>
  <si>
    <r>
      <t xml:space="preserve">Pertukangan Khas                                      </t>
    </r>
    <r>
      <rPr>
        <i/>
        <sz val="10"/>
        <rFont val="Arial"/>
        <family val="2"/>
      </rPr>
      <t xml:space="preserve">  </t>
    </r>
  </si>
  <si>
    <r>
      <t xml:space="preserve">Jumlah                              </t>
    </r>
    <r>
      <rPr>
        <i/>
        <sz val="10"/>
        <rFont val="Arial"/>
        <family val="2"/>
      </rPr>
      <t xml:space="preserve"> </t>
    </r>
  </si>
  <si>
    <t>Quarter</t>
  </si>
  <si>
    <t>( % )</t>
  </si>
  <si>
    <t>2009</t>
  </si>
  <si>
    <t>2008</t>
  </si>
  <si>
    <t>2007</t>
  </si>
  <si>
    <t xml:space="preserve"> </t>
  </si>
  <si>
    <t>Q2</t>
  </si>
  <si>
    <t>Q1</t>
  </si>
  <si>
    <t>Q4</t>
  </si>
  <si>
    <t>Q3</t>
  </si>
  <si>
    <t>Malaysia</t>
  </si>
  <si>
    <t xml:space="preserve">Bangunan kediaman                </t>
  </si>
  <si>
    <t xml:space="preserve">Bangunan bukan kediaman                </t>
  </si>
  <si>
    <t>Kerajaan</t>
  </si>
  <si>
    <t>ST1/2007</t>
  </si>
  <si>
    <t>ST2/2007</t>
  </si>
  <si>
    <t>ST3/2007</t>
  </si>
  <si>
    <t>ST4/2007</t>
  </si>
  <si>
    <t xml:space="preserve">     Jadual 7 : Siri Masa Nilai Kerja Pembinaan, Suku Pertama 2007 hingga Suku Ketiga 2008</t>
  </si>
  <si>
    <t>CARTA 1.1 - BM</t>
  </si>
  <si>
    <t>CARTA 1.1 - ENG</t>
  </si>
  <si>
    <t>Peratus perubahan</t>
  </si>
  <si>
    <t>Value of construction work done</t>
  </si>
  <si>
    <t>Percentage change</t>
  </si>
  <si>
    <t>CHART 2</t>
  </si>
  <si>
    <t>malay</t>
  </si>
  <si>
    <t>english</t>
  </si>
  <si>
    <t>Suku tahun</t>
  </si>
  <si>
    <t>steps to generate chart</t>
  </si>
  <si>
    <r>
      <t xml:space="preserve">1)  highlight data, click inset </t>
    </r>
    <r>
      <rPr>
        <b/>
        <sz val="10"/>
        <color rgb="FFFF0000"/>
        <rFont val="Arial"/>
        <family val="2"/>
      </rPr>
      <t xml:space="preserve">line chart </t>
    </r>
  </si>
  <si>
    <r>
      <t>2)  click on</t>
    </r>
    <r>
      <rPr>
        <b/>
        <sz val="10"/>
        <color rgb="FFFF0000"/>
        <rFont val="Arial"/>
        <family val="2"/>
      </rPr>
      <t xml:space="preserve"> line 'nilai' </t>
    </r>
    <r>
      <rPr>
        <sz val="10"/>
        <rFont val="Arial"/>
        <family val="2"/>
      </rPr>
      <t>insert</t>
    </r>
    <r>
      <rPr>
        <b/>
        <sz val="10"/>
        <color rgb="FFFF0000"/>
        <rFont val="Arial"/>
        <family val="2"/>
      </rPr>
      <t xml:space="preserve"> column chart</t>
    </r>
  </si>
  <si>
    <t>jadikkk!!</t>
  </si>
  <si>
    <r>
      <t xml:space="preserve">3)  click on </t>
    </r>
    <r>
      <rPr>
        <b/>
        <sz val="10"/>
        <color rgb="FFFF0000"/>
        <rFont val="Arial"/>
        <family val="2"/>
      </rPr>
      <t xml:space="preserve">'line %' </t>
    </r>
    <r>
      <rPr>
        <b/>
        <sz val="10"/>
        <rFont val="Arial"/>
        <family val="2"/>
      </rPr>
      <t xml:space="preserve">, right click : pilih </t>
    </r>
    <r>
      <rPr>
        <b/>
        <sz val="10"/>
        <color rgb="FFFF0000"/>
        <rFont val="Arial"/>
        <family val="2"/>
      </rPr>
      <t>format data series , secondary axis, close</t>
    </r>
  </si>
  <si>
    <t>Q3/2010</t>
  </si>
  <si>
    <t>Number of Projects (RM '000)</t>
  </si>
  <si>
    <t>RM (million)</t>
  </si>
  <si>
    <t>Nilai kerja pembinaan</t>
  </si>
  <si>
    <t>NKP</t>
  </si>
  <si>
    <t>Q4/2010</t>
  </si>
  <si>
    <t>Q1/2011</t>
  </si>
  <si>
    <t>Perbadanan Awam Bukan Kewangan</t>
  </si>
  <si>
    <t>Q2/2011</t>
  </si>
  <si>
    <t xml:space="preserve">     Jadual 5 : Siri Masa bagi Nilai Kerja Pembinaan, Suku Pertama 2007 hingga Suku Kedua 2011</t>
  </si>
  <si>
    <t xml:space="preserve">     Table 5 : Time Series of Value of Construction Work Done, First Quarter 2007 to Second Quarter 2011</t>
  </si>
  <si>
    <t>Jadual 6 : Nilai Kerja Pembinaan Mengikut Jenis Aktiviti Pembinaan, Suku Pertama 2007 hingga Suku Kedua 2011</t>
  </si>
  <si>
    <t>Table 6 : Value of Construction Work Done by Type of Costruction Activities, First Quarter 2007 to Second Quarter 2011</t>
  </si>
  <si>
    <t>swasta</t>
  </si>
  <si>
    <t>kerajaan</t>
  </si>
  <si>
    <t>Q3/2011</t>
  </si>
  <si>
    <t>updated on 17oct2011</t>
  </si>
  <si>
    <t>Q4/2011</t>
  </si>
  <si>
    <t>spectrade</t>
  </si>
  <si>
    <t>Q1/2012</t>
  </si>
  <si>
    <t>Q2/08</t>
  </si>
  <si>
    <t>Q3/08</t>
  </si>
  <si>
    <t>Q4/08</t>
  </si>
  <si>
    <t>Q1/09</t>
  </si>
  <si>
    <t>Q2/09</t>
  </si>
  <si>
    <t>Q3/09</t>
  </si>
  <si>
    <t>Q4/09</t>
  </si>
  <si>
    <t>Q1/10</t>
  </si>
  <si>
    <t>Q2/10</t>
  </si>
  <si>
    <t>Q3/10</t>
  </si>
  <si>
    <t>Q4/10</t>
  </si>
  <si>
    <t>Q1/11</t>
  </si>
  <si>
    <t>Q2/11</t>
  </si>
  <si>
    <t>Q3/11</t>
  </si>
  <si>
    <t>Q4/11</t>
  </si>
  <si>
    <t>ST2/08</t>
  </si>
  <si>
    <t>ST3/08</t>
  </si>
  <si>
    <t>ST4/08</t>
  </si>
  <si>
    <t>ST1/09</t>
  </si>
  <si>
    <t>ST3/09</t>
  </si>
  <si>
    <t>ST4/09</t>
  </si>
  <si>
    <t>ST1/10</t>
  </si>
  <si>
    <t>ST2/10</t>
  </si>
  <si>
    <t>ST3/10</t>
  </si>
  <si>
    <t>ST4/10</t>
  </si>
  <si>
    <t>ST1/11</t>
  </si>
  <si>
    <t>ST2/11</t>
  </si>
  <si>
    <t>ST3/11</t>
  </si>
  <si>
    <t>ST4/11</t>
  </si>
  <si>
    <t>ST2/09</t>
  </si>
  <si>
    <t>ST1/08</t>
  </si>
  <si>
    <t>Q1/08</t>
  </si>
  <si>
    <t>S1/08</t>
  </si>
  <si>
    <t>S2/08</t>
  </si>
  <si>
    <t>S3/08</t>
  </si>
  <si>
    <t>S4/08</t>
  </si>
  <si>
    <t>S1/09</t>
  </si>
  <si>
    <t>S2/09</t>
  </si>
  <si>
    <t>S4/09</t>
  </si>
  <si>
    <t>S3/09</t>
  </si>
  <si>
    <t>S1/10</t>
  </si>
  <si>
    <t>S2/10</t>
  </si>
  <si>
    <t>S3/10</t>
  </si>
  <si>
    <t>S4/10</t>
  </si>
  <si>
    <t>S1/11</t>
  </si>
  <si>
    <t>S2/11</t>
  </si>
  <si>
    <t>S3/11</t>
  </si>
  <si>
    <t>S4/11</t>
  </si>
  <si>
    <t>q3/08</t>
  </si>
  <si>
    <t>qoq</t>
  </si>
  <si>
    <t>yoy</t>
  </si>
  <si>
    <t>NSEMBILAN</t>
  </si>
  <si>
    <t>P PINANG</t>
  </si>
  <si>
    <t>W PKL</t>
  </si>
  <si>
    <t>q2/2011</t>
  </si>
  <si>
    <t>q3/2008</t>
  </si>
  <si>
    <t>SEKTOR</t>
  </si>
  <si>
    <t>1_2 KATOGERI KERJA MSIC2008</t>
  </si>
  <si>
    <t>awam</t>
  </si>
  <si>
    <t>S1/12</t>
  </si>
  <si>
    <t>Q1/12</t>
  </si>
  <si>
    <t>Q2/2012</t>
  </si>
  <si>
    <t>Qtr%change</t>
  </si>
  <si>
    <t>Q2/12</t>
  </si>
  <si>
    <t>S2/12</t>
  </si>
  <si>
    <t>Q3/2012</t>
  </si>
  <si>
    <t>Q3/12</t>
  </si>
  <si>
    <t>S3/12</t>
  </si>
  <si>
    <t>Percentage Growth qOq</t>
  </si>
  <si>
    <t>Peratus Pertumbuhan QOQ</t>
  </si>
  <si>
    <t>1/08</t>
  </si>
  <si>
    <t>2/08</t>
  </si>
  <si>
    <t>3/08</t>
  </si>
  <si>
    <t>4/08</t>
  </si>
  <si>
    <t>1/09</t>
  </si>
  <si>
    <t>2/09</t>
  </si>
  <si>
    <t>3/09</t>
  </si>
  <si>
    <t>4/09</t>
  </si>
  <si>
    <t>1/10</t>
  </si>
  <si>
    <t>2/10</t>
  </si>
  <si>
    <t>3/10</t>
  </si>
  <si>
    <t>4/10</t>
  </si>
  <si>
    <t>1/11</t>
  </si>
  <si>
    <t>2/11</t>
  </si>
  <si>
    <t>3/11</t>
  </si>
  <si>
    <t>4/11</t>
  </si>
  <si>
    <t>1/12</t>
  </si>
  <si>
    <t>2/12</t>
  </si>
  <si>
    <t>3/12</t>
  </si>
  <si>
    <t>Q4/2012</t>
  </si>
  <si>
    <r>
      <t xml:space="preserve">Suku Tahun 2011 / </t>
    </r>
    <r>
      <rPr>
        <b/>
        <i/>
        <sz val="11"/>
        <color theme="1"/>
        <rFont val="Calibri"/>
        <family val="2"/>
        <scheme val="minor"/>
      </rPr>
      <t>Quarter 2011</t>
    </r>
  </si>
  <si>
    <r>
      <t>Suku Tahun 2012 /</t>
    </r>
    <r>
      <rPr>
        <b/>
        <i/>
        <sz val="11"/>
        <color theme="1"/>
        <rFont val="Calibri"/>
        <family val="2"/>
        <scheme val="minor"/>
      </rPr>
      <t xml:space="preserve"> Quarter 2012</t>
    </r>
  </si>
  <si>
    <r>
      <t>RM juta /</t>
    </r>
    <r>
      <rPr>
        <b/>
        <i/>
        <sz val="11"/>
        <color theme="1"/>
        <rFont val="Calibri"/>
        <family val="2"/>
        <scheme val="minor"/>
      </rPr>
      <t xml:space="preserve"> million</t>
    </r>
  </si>
  <si>
    <t>Nilai Kerja Pembinaan Mengikut Negeri Lokasi Projek, Suku Pertama 2011 hingga Suku Keempat 2012</t>
  </si>
  <si>
    <t>Value Of Construction Work Done by State Of Project Location, First Quarter 2011 to Fourth Quarter 2012</t>
  </si>
  <si>
    <t>S4/12</t>
  </si>
  <si>
    <t>Q4/12</t>
  </si>
  <si>
    <t>4/12</t>
  </si>
  <si>
    <t>4/07</t>
  </si>
  <si>
    <t>3/07</t>
  </si>
  <si>
    <t>2/07</t>
  </si>
  <si>
    <t>1/07</t>
  </si>
  <si>
    <t>Civil engineering</t>
  </si>
  <si>
    <t>Residential buildings</t>
  </si>
  <si>
    <t>Non-residential buildings</t>
  </si>
  <si>
    <t xml:space="preserve">Kejuruteraan awam                                         </t>
  </si>
  <si>
    <t xml:space="preserve">Pertukangan khas                                        </t>
  </si>
  <si>
    <t>ST4/07</t>
  </si>
  <si>
    <t>ST3/07</t>
  </si>
  <si>
    <t>ST2/07</t>
  </si>
  <si>
    <t>ST1/07</t>
  </si>
  <si>
    <t>ST1/12</t>
  </si>
  <si>
    <t>ST2/12</t>
  </si>
  <si>
    <t>ST3/12</t>
  </si>
  <si>
    <t>ST4/12</t>
  </si>
  <si>
    <t>ST1/13</t>
  </si>
  <si>
    <t>ST2/13</t>
  </si>
  <si>
    <t>ST3/13</t>
  </si>
  <si>
    <t>ST4/13</t>
  </si>
  <si>
    <t>ST1/14</t>
  </si>
  <si>
    <t>ST2/14</t>
  </si>
  <si>
    <t>2/13</t>
  </si>
  <si>
    <t>2/14</t>
  </si>
  <si>
    <t>Construction of other civil engineering projects, except buildings</t>
  </si>
  <si>
    <t>Pembinaan bangunan</t>
  </si>
  <si>
    <t>Electrical installation</t>
  </si>
  <si>
    <t>Pemasangan sistem paip, pemanasan dan pendingin udara</t>
  </si>
  <si>
    <t>Plumbing, heat and air-conditioning installation</t>
  </si>
  <si>
    <t>Other construction installation</t>
  </si>
  <si>
    <t>7.</t>
  </si>
  <si>
    <t>8.</t>
  </si>
  <si>
    <t>21 - 30</t>
  </si>
  <si>
    <t>31 - 40</t>
  </si>
  <si>
    <t>41 - 50</t>
  </si>
  <si>
    <t>51 - 60</t>
  </si>
  <si>
    <t>61 - 70</t>
  </si>
  <si>
    <t>71 - 80</t>
  </si>
  <si>
    <t>81 - 90</t>
  </si>
  <si>
    <t>91 - 100</t>
  </si>
  <si>
    <t xml:space="preserve">      </t>
  </si>
  <si>
    <t xml:space="preserve">         </t>
  </si>
  <si>
    <t>Q2 / 2014</t>
  </si>
  <si>
    <t>Q1 / 2014</t>
  </si>
  <si>
    <t>Q4 / 2013</t>
  </si>
  <si>
    <t>Q3 / 2013</t>
  </si>
  <si>
    <t>Q2 / 2013</t>
  </si>
  <si>
    <t>Q1 / 2013</t>
  </si>
  <si>
    <t>Q4 / 2012</t>
  </si>
  <si>
    <t>Q3 / 2012</t>
  </si>
  <si>
    <t>Q2 / 2012</t>
  </si>
  <si>
    <t>Q1 / 2012</t>
  </si>
  <si>
    <t>Q4 / 2011</t>
  </si>
  <si>
    <t>Q3 / 2011</t>
  </si>
  <si>
    <t>Q2 / 2011</t>
  </si>
  <si>
    <t>Q1 / 2011</t>
  </si>
  <si>
    <t>Q4 / 2010</t>
  </si>
  <si>
    <t>Q3 / 2010</t>
  </si>
  <si>
    <t>Q2 / 2010</t>
  </si>
  <si>
    <t>Q1 / 2010</t>
  </si>
  <si>
    <t>Q4 / 2009</t>
  </si>
  <si>
    <t>Q3 / 2009</t>
  </si>
  <si>
    <t>Q2 / 2009</t>
  </si>
  <si>
    <t>Q1 / 2009</t>
  </si>
  <si>
    <t>Q2 / 2008</t>
  </si>
  <si>
    <t>Q1 / 2008</t>
  </si>
  <si>
    <t xml:space="preserve">Tahun </t>
  </si>
  <si>
    <t xml:space="preserve">Year  </t>
  </si>
  <si>
    <t>Tahun / Suku tahun</t>
  </si>
  <si>
    <t>Year / Quarter</t>
  </si>
  <si>
    <t>     </t>
  </si>
  <si>
    <t xml:space="preserve">Q4 / 2008 </t>
  </si>
  <si>
    <t xml:space="preserve">Q3 / 2008 </t>
  </si>
  <si>
    <t xml:space="preserve">(RM '000)  </t>
  </si>
  <si>
    <t>11 - 20</t>
  </si>
  <si>
    <t>Q3 / 2014</t>
  </si>
  <si>
    <t>JUMLAH</t>
  </si>
  <si>
    <t>Bangunan kediaman</t>
  </si>
  <si>
    <t>Bangunan bukan kediaman</t>
  </si>
  <si>
    <t>Kejuruteraan awam</t>
  </si>
  <si>
    <t>ST3/14</t>
  </si>
  <si>
    <t>Q4 / 2014</t>
  </si>
  <si>
    <t>4/14</t>
  </si>
  <si>
    <t>4/13</t>
  </si>
  <si>
    <t>ST4/14</t>
  </si>
  <si>
    <t>1/13</t>
  </si>
  <si>
    <t>1/14</t>
  </si>
  <si>
    <t>3/13</t>
  </si>
  <si>
    <t>3/14</t>
  </si>
  <si>
    <t>1/15</t>
  </si>
  <si>
    <t>ST1/15</t>
  </si>
  <si>
    <t>Q1 / 2015</t>
  </si>
  <si>
    <t>Q2 / 2015</t>
  </si>
  <si>
    <t>2/15</t>
  </si>
  <si>
    <t>ST2/15</t>
  </si>
  <si>
    <t>Sektor Awam</t>
  </si>
  <si>
    <t>Sektor Swasta</t>
  </si>
  <si>
    <t>Suku tahunan</t>
  </si>
  <si>
    <t>Q3 / 2015</t>
  </si>
  <si>
    <t>3/15</t>
  </si>
  <si>
    <t>Q4 / 2015</t>
  </si>
  <si>
    <t>4/15</t>
  </si>
  <si>
    <t>Growth YoY</t>
  </si>
  <si>
    <t>ST3/15</t>
  </si>
  <si>
    <t>ST4/15</t>
  </si>
  <si>
    <t>PABK</t>
  </si>
  <si>
    <t>Q1 / 2016</t>
  </si>
  <si>
    <t>Construction</t>
  </si>
  <si>
    <t>Pembinaan</t>
  </si>
  <si>
    <t>% perubahan (YoY)</t>
  </si>
  <si>
    <t>1/16</t>
  </si>
  <si>
    <t>% change (YoY)</t>
  </si>
  <si>
    <t>Special trades activities</t>
  </si>
  <si>
    <t>Aktiviti pertukangan khas</t>
  </si>
  <si>
    <t>Q2 / 2016</t>
  </si>
  <si>
    <t>2/16</t>
  </si>
  <si>
    <t>Tahun /
Suku tahun</t>
  </si>
  <si>
    <t>Year /
Quarter</t>
  </si>
  <si>
    <t>Non-residential  buildings</t>
  </si>
  <si>
    <t>Civil           engineering</t>
  </si>
  <si>
    <t>Q3 / 2016</t>
  </si>
  <si>
    <t>3/16</t>
  </si>
  <si>
    <t>Q4 / 2016</t>
  </si>
  <si>
    <t>4/16</t>
  </si>
  <si>
    <r>
      <t>RM juta /</t>
    </r>
    <r>
      <rPr>
        <i/>
        <sz val="12"/>
        <rFont val="Arial"/>
        <family val="2"/>
      </rPr>
      <t xml:space="preserve"> million</t>
    </r>
  </si>
  <si>
    <t>% perubahan (QoQ)</t>
  </si>
  <si>
    <t>I</t>
  </si>
  <si>
    <t>II</t>
  </si>
  <si>
    <t>III</t>
  </si>
  <si>
    <t>IV</t>
  </si>
  <si>
    <t>GDP Semasa (Pembinaan)</t>
  </si>
  <si>
    <t>2012e</t>
  </si>
  <si>
    <t>2013e</t>
  </si>
  <si>
    <t>2014e</t>
  </si>
  <si>
    <t>2015e</t>
  </si>
  <si>
    <t>Q1 / 2017</t>
  </si>
  <si>
    <t>1/17</t>
  </si>
  <si>
    <t>% Perubahan YoY</t>
  </si>
  <si>
    <t>GDP (Semasa)</t>
  </si>
  <si>
    <t>% change (QoQ)</t>
  </si>
  <si>
    <t>Q2 / 2017</t>
  </si>
  <si>
    <t>2/17</t>
  </si>
  <si>
    <t>ST1/16</t>
  </si>
  <si>
    <t>Q3 / 2017</t>
  </si>
  <si>
    <t>3/17</t>
  </si>
  <si>
    <t>carta 1</t>
  </si>
  <si>
    <t>Carta 2</t>
  </si>
  <si>
    <t>Q4 / 2017</t>
  </si>
  <si>
    <t>4/17</t>
  </si>
  <si>
    <t>Q1 / 2018</t>
  </si>
  <si>
    <t>1/18</t>
  </si>
  <si>
    <t>42000</t>
  </si>
  <si>
    <t>43000</t>
  </si>
  <si>
    <t>Q2 / 2018</t>
  </si>
  <si>
    <t>2/18</t>
  </si>
  <si>
    <t>Wilayah Persekutuan *</t>
  </si>
  <si>
    <t>Q3 / 2018</t>
  </si>
  <si>
    <t>3/18</t>
  </si>
  <si>
    <t>Q4 / 2018</t>
  </si>
  <si>
    <t>RM juta / million</t>
  </si>
  <si>
    <t>4/18</t>
  </si>
  <si>
    <t>2015</t>
  </si>
  <si>
    <t>2016</t>
  </si>
  <si>
    <t>2017</t>
  </si>
  <si>
    <t>2018</t>
  </si>
  <si>
    <t>% change</t>
  </si>
  <si>
    <t>Kediaman</t>
  </si>
  <si>
    <t>Bukan Kediaman</t>
  </si>
  <si>
    <t>Pertukangan Khas</t>
  </si>
  <si>
    <t>Jumlah Pembinaan</t>
  </si>
  <si>
    <t>RM bilion</t>
  </si>
  <si>
    <t>% share</t>
  </si>
  <si>
    <t>% yoy</t>
  </si>
  <si>
    <t>% perubahan</t>
  </si>
  <si>
    <t>Q1 / 2019</t>
  </si>
  <si>
    <t>1/19</t>
  </si>
  <si>
    <t>Stage of project completion (%)</t>
  </si>
  <si>
    <t>Q2 / 2019</t>
  </si>
  <si>
    <t>2/19</t>
  </si>
  <si>
    <t>Peringkat siap   projek (%)</t>
  </si>
  <si>
    <t>Q3 / 2019</t>
  </si>
  <si>
    <t>3/19</t>
  </si>
  <si>
    <t>Q4 / 2019</t>
  </si>
  <si>
    <t>4/19</t>
  </si>
  <si>
    <t>2019</t>
  </si>
  <si>
    <t>Q1 / 2020</t>
  </si>
  <si>
    <t>1/20</t>
  </si>
  <si>
    <t>Q2 / 2020</t>
  </si>
  <si>
    <t>2/20</t>
  </si>
  <si>
    <t>Sites preparation</t>
  </si>
  <si>
    <t>Other specialized construction activities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</si>
  <si>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>* termasuk</t>
    </r>
    <r>
      <rPr>
        <sz val="8"/>
        <rFont val="Arial"/>
        <family val="2"/>
      </rPr>
      <t xml:space="preserve"> 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</si>
  <si>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Note</t>
    </r>
    <r>
      <rPr>
        <sz val="8"/>
        <rFont val="Arial"/>
        <family val="2"/>
      </rPr>
      <t xml:space="preserve">: </t>
    </r>
    <r>
      <rPr>
        <b/>
        <sz val="8"/>
        <rFont val="Arial"/>
        <family val="2"/>
      </rPr>
      <t xml:space="preserve">* termasuk </t>
    </r>
    <r>
      <rPr>
        <sz val="8"/>
        <rFont val="Arial"/>
        <family val="2"/>
      </rPr>
      <t xml:space="preserve">/ </t>
    </r>
    <r>
      <rPr>
        <i/>
        <sz val="8"/>
        <rFont val="Arial"/>
        <family val="2"/>
      </rPr>
      <t>includes</t>
    </r>
    <r>
      <rPr>
        <sz val="8"/>
        <rFont val="Arial"/>
        <family val="2"/>
      </rPr>
      <t xml:space="preserve"> Wilayah Persekutuan Kuala Lumpur, Putrajaya dan Labuan</t>
    </r>
  </si>
  <si>
    <t>Q3 / 2020</t>
  </si>
  <si>
    <t>3/20</t>
  </si>
  <si>
    <t>Q4 / 2020</t>
  </si>
  <si>
    <t>4/20</t>
  </si>
  <si>
    <t>Row Labels</t>
  </si>
  <si>
    <t>Grand Total</t>
  </si>
  <si>
    <t>2020</t>
  </si>
  <si>
    <t>TAHUNAN</t>
  </si>
  <si>
    <t>Q1 / 2021</t>
  </si>
  <si>
    <t>Q2 / 2021</t>
  </si>
  <si>
    <t>Q3 / 2021</t>
  </si>
  <si>
    <t>Q4 / 2021</t>
  </si>
  <si>
    <t>Q1 / 2022</t>
  </si>
  <si>
    <t>Q2 / 2022</t>
  </si>
  <si>
    <t>Q3 / 2022</t>
  </si>
  <si>
    <t>Q4 / 2022</t>
  </si>
  <si>
    <t>Special trade activities</t>
  </si>
  <si>
    <t>Q1 / 2023</t>
  </si>
  <si>
    <t>Q2 / 2023</t>
  </si>
  <si>
    <t>Q3 / 2023</t>
  </si>
  <si>
    <t>Q4 / 2023</t>
  </si>
  <si>
    <t>Q1 / 2024</t>
  </si>
  <si>
    <t>Q2 / 2024</t>
  </si>
  <si>
    <t>Q3 / 2024</t>
  </si>
  <si>
    <t>Q4 / 2024</t>
  </si>
  <si>
    <t>Q1 / 2025</t>
  </si>
  <si>
    <t>Q2 / 2025</t>
  </si>
  <si>
    <t>Q3 / 2025</t>
  </si>
  <si>
    <t>Q4 / 2025</t>
  </si>
  <si>
    <r>
      <rPr>
        <b/>
        <sz val="11"/>
        <color theme="0"/>
        <rFont val="Arial"/>
        <family val="2"/>
      </rPr>
      <t xml:space="preserve">Jenis Aktiviti Pembinaan
</t>
    </r>
    <r>
      <rPr>
        <i/>
        <sz val="11"/>
        <color theme="0"/>
        <rFont val="Arial"/>
        <family val="2"/>
      </rPr>
      <t>Type of Construction Activity</t>
    </r>
  </si>
  <si>
    <r>
      <rPr>
        <b/>
        <sz val="11"/>
        <color theme="0"/>
        <rFont val="Arial"/>
        <family val="2"/>
      </rPr>
      <t xml:space="preserve">Kod MSIC
</t>
    </r>
    <r>
      <rPr>
        <i/>
        <sz val="11"/>
        <color theme="0"/>
        <rFont val="Arial"/>
        <family val="2"/>
      </rPr>
      <t>MSIC Code</t>
    </r>
  </si>
  <si>
    <r>
      <rPr>
        <b/>
        <sz val="11"/>
        <color theme="0"/>
        <rFont val="Arial"/>
        <family val="2"/>
      </rPr>
      <t>Nilai kerja pembinaan</t>
    </r>
    <r>
      <rPr>
        <i/>
        <sz val="11"/>
        <color theme="0"/>
        <rFont val="Arial"/>
        <family val="2"/>
      </rPr>
      <t xml:space="preserve">
Value of  work done</t>
    </r>
  </si>
  <si>
    <r>
      <rPr>
        <b/>
        <sz val="11"/>
        <rFont val="Arial"/>
        <family val="2"/>
      </rPr>
      <t>Jumlah</t>
    </r>
    <r>
      <rPr>
        <sz val="11"/>
        <rFont val="Arial"/>
        <family val="2"/>
      </rPr>
      <t xml:space="preserve"> / </t>
    </r>
    <r>
      <rPr>
        <i/>
        <sz val="11"/>
        <rFont val="Arial"/>
        <family val="2"/>
      </rPr>
      <t>Total</t>
    </r>
  </si>
  <si>
    <r>
      <t xml:space="preserve">Negeri
</t>
    </r>
    <r>
      <rPr>
        <i/>
        <sz val="11"/>
        <color theme="0"/>
        <rFont val="Arial"/>
        <family val="2"/>
      </rPr>
      <t>State</t>
    </r>
  </si>
  <si>
    <r>
      <rPr>
        <b/>
        <sz val="11"/>
        <color theme="0"/>
        <rFont val="Arial"/>
        <family val="2"/>
      </rPr>
      <t xml:space="preserve">Bangunan   kediaman
</t>
    </r>
    <r>
      <rPr>
        <i/>
        <sz val="11"/>
        <color theme="0"/>
        <rFont val="Arial"/>
        <family val="2"/>
      </rPr>
      <t>Residential     buildings</t>
    </r>
  </si>
  <si>
    <r>
      <rPr>
        <b/>
        <sz val="11"/>
        <color theme="0"/>
        <rFont val="Arial"/>
        <family val="2"/>
      </rPr>
      <t xml:space="preserve">Bangunan bukan kediaman
</t>
    </r>
    <r>
      <rPr>
        <i/>
        <sz val="11"/>
        <color theme="0"/>
        <rFont val="Arial"/>
        <family val="2"/>
      </rPr>
      <t xml:space="preserve">Non-residential    buildings </t>
    </r>
  </si>
  <si>
    <r>
      <rPr>
        <b/>
        <sz val="11"/>
        <color theme="0"/>
        <rFont val="Arial"/>
        <family val="2"/>
      </rPr>
      <t xml:space="preserve">Kejuruteraan awam
</t>
    </r>
    <r>
      <rPr>
        <i/>
        <sz val="11"/>
        <color theme="0"/>
        <rFont val="Arial"/>
        <family val="2"/>
      </rPr>
      <t xml:space="preserve">Civil engineering  </t>
    </r>
  </si>
  <si>
    <r>
      <rPr>
        <b/>
        <sz val="11"/>
        <color theme="0"/>
        <rFont val="Arial"/>
        <family val="2"/>
      </rPr>
      <t xml:space="preserve">Aktiviti pertukangan khas
</t>
    </r>
    <r>
      <rPr>
        <i/>
        <sz val="11"/>
        <color theme="0"/>
        <rFont val="Arial"/>
        <family val="2"/>
      </rPr>
      <t xml:space="preserve">Special trade activities </t>
    </r>
  </si>
  <si>
    <r>
      <rPr>
        <b/>
        <sz val="11"/>
        <color theme="0"/>
        <rFont val="Arial"/>
        <family val="2"/>
      </rPr>
      <t>Jumlah</t>
    </r>
    <r>
      <rPr>
        <i/>
        <sz val="11"/>
        <color theme="0"/>
        <rFont val="Arial"/>
        <family val="2"/>
      </rPr>
      <t xml:space="preserve">
Total</t>
    </r>
  </si>
  <si>
    <r>
      <t xml:space="preserve">Jenis aktiviti pembinaan
</t>
    </r>
    <r>
      <rPr>
        <i/>
        <sz val="11"/>
        <color theme="0"/>
        <rFont val="Arial"/>
        <family val="2"/>
      </rPr>
      <t>Types of construction activity</t>
    </r>
  </si>
  <si>
    <r>
      <t xml:space="preserve">Pemilik projek / </t>
    </r>
    <r>
      <rPr>
        <i/>
        <sz val="11"/>
        <color theme="0"/>
        <rFont val="Arial"/>
        <family val="2"/>
      </rPr>
      <t>Project owner</t>
    </r>
  </si>
  <si>
    <r>
      <t xml:space="preserve">Swasta
</t>
    </r>
    <r>
      <rPr>
        <i/>
        <sz val="11"/>
        <color theme="0"/>
        <rFont val="Arial"/>
        <family val="2"/>
      </rPr>
      <t>Private</t>
    </r>
  </si>
  <si>
    <r>
      <t xml:space="preserve">Awam
</t>
    </r>
    <r>
      <rPr>
        <i/>
        <sz val="11"/>
        <color theme="0"/>
        <rFont val="Arial"/>
        <family val="2"/>
      </rPr>
      <t>Public</t>
    </r>
  </si>
  <si>
    <r>
      <t xml:space="preserve">Jumlah
 </t>
    </r>
    <r>
      <rPr>
        <i/>
        <sz val="11"/>
        <color theme="0"/>
        <rFont val="Arial"/>
        <family val="2"/>
      </rPr>
      <t>Total</t>
    </r>
  </si>
  <si>
    <r>
      <t xml:space="preserve">Kerajaan
</t>
    </r>
    <r>
      <rPr>
        <i/>
        <sz val="11"/>
        <color theme="0"/>
        <rFont val="Arial"/>
        <family val="2"/>
      </rPr>
      <t>Government</t>
    </r>
  </si>
  <si>
    <r>
      <t xml:space="preserve">Perbadanan awam
</t>
    </r>
    <r>
      <rPr>
        <i/>
        <sz val="11"/>
        <color theme="0"/>
        <rFont val="Arial"/>
        <family val="2"/>
      </rPr>
      <t>Public corporation</t>
    </r>
  </si>
  <si>
    <r>
      <t xml:space="preserve">Jumlah
</t>
    </r>
    <r>
      <rPr>
        <i/>
        <sz val="11"/>
        <color theme="0"/>
        <rFont val="Arial"/>
        <family val="2"/>
      </rPr>
      <t>Total</t>
    </r>
  </si>
  <si>
    <r>
      <t xml:space="preserve">Bangunan kediaman
</t>
    </r>
    <r>
      <rPr>
        <i/>
        <sz val="11"/>
        <rFont val="Arial"/>
        <family val="2"/>
      </rPr>
      <t>Residential buildings</t>
    </r>
  </si>
  <si>
    <r>
      <t xml:space="preserve">Bangunan bukan kediaman
</t>
    </r>
    <r>
      <rPr>
        <i/>
        <sz val="11"/>
        <rFont val="Arial"/>
        <family val="2"/>
      </rPr>
      <t>Non-residential buildings</t>
    </r>
  </si>
  <si>
    <r>
      <t xml:space="preserve">Kejuruteraan awam
</t>
    </r>
    <r>
      <rPr>
        <i/>
        <sz val="11"/>
        <rFont val="Arial"/>
        <family val="2"/>
      </rPr>
      <t>Civil engineering</t>
    </r>
  </si>
  <si>
    <r>
      <t xml:space="preserve">Aktiviti pertukangan khas
</t>
    </r>
    <r>
      <rPr>
        <i/>
        <sz val="11"/>
        <rFont val="Arial"/>
        <family val="2"/>
      </rPr>
      <t>Special trade activities</t>
    </r>
  </si>
  <si>
    <r>
      <t xml:space="preserve">Jumlah / </t>
    </r>
    <r>
      <rPr>
        <i/>
        <sz val="11"/>
        <rFont val="Arial"/>
        <family val="2"/>
      </rPr>
      <t>Total</t>
    </r>
  </si>
  <si>
    <r>
      <t xml:space="preserve">                       </t>
    </r>
    <r>
      <rPr>
        <i/>
        <sz val="11"/>
        <color theme="0"/>
        <rFont val="Arial"/>
        <family val="2"/>
      </rPr>
      <t xml:space="preserve">   </t>
    </r>
  </si>
  <si>
    <r>
      <rPr>
        <b/>
        <sz val="11"/>
        <color theme="0"/>
        <rFont val="Arial"/>
        <family val="2"/>
      </rPr>
      <t>Bangunan bukan kediaman</t>
    </r>
    <r>
      <rPr>
        <i/>
        <sz val="11"/>
        <color theme="0"/>
        <rFont val="Arial"/>
        <family val="2"/>
      </rPr>
      <t xml:space="preserve">         </t>
    </r>
  </si>
  <si>
    <r>
      <rPr>
        <b/>
        <sz val="11"/>
        <rFont val="Arial"/>
        <family val="2"/>
      </rPr>
      <t>10 dan kurang</t>
    </r>
    <r>
      <rPr>
        <i/>
        <sz val="11"/>
        <rFont val="Arial"/>
        <family val="2"/>
      </rPr>
      <t xml:space="preserve">
10 and less</t>
    </r>
    <r>
      <rPr>
        <b/>
        <sz val="11"/>
        <rFont val="Arial"/>
        <family val="2"/>
      </rPr>
      <t xml:space="preserve">          </t>
    </r>
  </si>
  <si>
    <r>
      <rPr>
        <b/>
        <sz val="11"/>
        <rFont val="Arial"/>
        <family val="2"/>
      </rPr>
      <t xml:space="preserve">Jumlah / </t>
    </r>
    <r>
      <rPr>
        <i/>
        <sz val="11"/>
        <rFont val="Arial"/>
        <family val="2"/>
      </rPr>
      <t>Total</t>
    </r>
  </si>
  <si>
    <r>
      <t xml:space="preserve">Suku tahun
</t>
    </r>
    <r>
      <rPr>
        <i/>
        <sz val="11"/>
        <color theme="0"/>
        <rFont val="Arial"/>
        <family val="2"/>
      </rPr>
      <t>Quarter</t>
    </r>
  </si>
  <si>
    <r>
      <t xml:space="preserve">Bilangan projek
</t>
    </r>
    <r>
      <rPr>
        <i/>
        <sz val="11"/>
        <color theme="0"/>
        <rFont val="Arial"/>
        <family val="2"/>
      </rPr>
      <t>Number of project</t>
    </r>
  </si>
  <si>
    <r>
      <t xml:space="preserve">Nilai kerja pembinaan
</t>
    </r>
    <r>
      <rPr>
        <i/>
        <sz val="11"/>
        <color theme="0"/>
        <rFont val="Arial"/>
        <family val="2"/>
      </rPr>
      <t>Value of work done</t>
    </r>
    <r>
      <rPr>
        <b/>
        <sz val="11"/>
        <color theme="0"/>
        <rFont val="Arial"/>
        <family val="2"/>
      </rPr>
      <t xml:space="preserve"> </t>
    </r>
  </si>
  <si>
    <r>
      <t xml:space="preserve">Peratus perubahan
</t>
    </r>
    <r>
      <rPr>
        <i/>
        <sz val="11"/>
        <color theme="0"/>
        <rFont val="Arial"/>
        <family val="2"/>
      </rPr>
      <t xml:space="preserve">Percentage change
</t>
    </r>
    <r>
      <rPr>
        <b/>
        <sz val="11"/>
        <color theme="0"/>
        <rFont val="Arial"/>
        <family val="2"/>
      </rPr>
      <t>(%)</t>
    </r>
    <r>
      <rPr>
        <i/>
        <sz val="11"/>
        <color theme="0"/>
        <rFont val="Arial"/>
        <family val="2"/>
      </rPr>
      <t xml:space="preserve">          </t>
    </r>
  </si>
  <si>
    <r>
      <t xml:space="preserve">RM juta / </t>
    </r>
    <r>
      <rPr>
        <i/>
        <sz val="11"/>
        <rFont val="Arial"/>
        <family val="2"/>
      </rPr>
      <t>million</t>
    </r>
  </si>
  <si>
    <r>
      <t>RM juta /</t>
    </r>
    <r>
      <rPr>
        <i/>
        <sz val="11"/>
        <rFont val="Arial"/>
        <family val="2"/>
      </rPr>
      <t xml:space="preserve"> million</t>
    </r>
  </si>
  <si>
    <r>
      <rPr>
        <b/>
        <sz val="11"/>
        <color theme="0"/>
        <rFont val="Arial"/>
        <family val="2"/>
      </rPr>
      <t>RM juta/</t>
    </r>
    <r>
      <rPr>
        <i/>
        <sz val="11"/>
        <color theme="0"/>
        <rFont val="Arial"/>
        <family val="2"/>
      </rPr>
      <t xml:space="preserve"> million</t>
    </r>
    <r>
      <rPr>
        <b/>
        <sz val="11"/>
        <color theme="0"/>
        <rFont val="Arial"/>
        <family val="2"/>
      </rPr>
      <t xml:space="preserve"> </t>
    </r>
  </si>
  <si>
    <r>
      <t xml:space="preserve">Kerajaan / </t>
    </r>
    <r>
      <rPr>
        <i/>
        <sz val="11"/>
        <color theme="0"/>
        <rFont val="Arial"/>
        <family val="2"/>
      </rPr>
      <t>Government</t>
    </r>
    <r>
      <rPr>
        <b/>
        <sz val="11"/>
        <color theme="0"/>
        <rFont val="Arial"/>
        <family val="2"/>
      </rPr>
      <t xml:space="preserve"> </t>
    </r>
  </si>
  <si>
    <r>
      <t>Swasta</t>
    </r>
    <r>
      <rPr>
        <b/>
        <i/>
        <sz val="11"/>
        <color theme="0"/>
        <rFont val="Arial"/>
        <family val="2"/>
      </rPr>
      <t xml:space="preserve"> / </t>
    </r>
    <r>
      <rPr>
        <i/>
        <sz val="11"/>
        <color theme="0"/>
        <rFont val="Arial"/>
        <family val="2"/>
      </rPr>
      <t>Private</t>
    </r>
  </si>
  <si>
    <r>
      <t>Perbadanan awam /</t>
    </r>
    <r>
      <rPr>
        <i/>
        <sz val="11"/>
        <color theme="0"/>
        <rFont val="Arial"/>
        <family val="2"/>
      </rPr>
      <t xml:space="preserve"> Public corporation</t>
    </r>
  </si>
  <si>
    <t>Jadual</t>
  </si>
  <si>
    <t>Table</t>
  </si>
  <si>
    <t>: Nilai kerja pembinaan mengikut lokasi projek, 2020 - 2025</t>
  </si>
  <si>
    <t>: Value of work done by location of project, 2020 - 2025</t>
  </si>
  <si>
    <t>Q1 / 2026</t>
  </si>
  <si>
    <t>: Nilai kerja pembinaan mengikut jenis aktiviti, Malaysia, ST2 2026</t>
  </si>
  <si>
    <t>: Value of work done by type of activity, Malaysia, Q2 2026</t>
  </si>
  <si>
    <t>: Nilai kerja pembinaan mengikut lokasi projek dan subsektor, ST2 2026</t>
  </si>
  <si>
    <t>: Value of work done by location of project and sub-sector, Q2 2026</t>
  </si>
  <si>
    <t>: Nilai kerja pembinaan mengikut subsektor dan pemilik projek, ST2 2026</t>
  </si>
  <si>
    <t>: Value of work done by sub-sector and project owner, Q2 2026</t>
  </si>
  <si>
    <t>: Nilai kerja pembinaan mengikut peringkat siap projek dan subsektor, ST2 2026</t>
  </si>
  <si>
    <t>: Value of work done by stage of project completion and sub-sector, Q2 2026</t>
  </si>
  <si>
    <t>: Nilai kerja pembinaan, ST1 2016 - ST2 2026</t>
  </si>
  <si>
    <t>: Value of work done, Q1 2016 - Q2 2026</t>
  </si>
  <si>
    <t>Q2 / 2026</t>
  </si>
  <si>
    <t>: Nilai kerja pembinaan mengikut lokasi projek, ST1 2020 - ST2 2026</t>
  </si>
  <si>
    <t>: Value of work done by location of project, Q1 2020 - Q2 2026</t>
  </si>
  <si>
    <t>: Nilai kerja pembinaan mengikut lokasi projek, ST1 2020 - ST2 2026 (samb.)</t>
  </si>
  <si>
    <t>: Value of work done by location of project, Q1 2020 - Q2 2026 (cont'd)</t>
  </si>
  <si>
    <t>: Nilai kerja pembinaan dan peratus sumbangan mengikut subsektor,
  ST1 2014 - ST2 2026</t>
  </si>
  <si>
    <t>: Value of work done and percentage share by sub-sector,
  Q1 2014 - Q2 2026</t>
  </si>
  <si>
    <t>: Nilai kerja pembinaan dan peratus sumbangan mengikut subsektor,
  ST1 2014 - ST2 2026 (samb.)</t>
  </si>
  <si>
    <t>: Value of work done and percentage share by sub-sector,
  Q1 2014 - Q2 2026 (cont'd)</t>
  </si>
  <si>
    <t>: Nilai kerja pembinaan mengikut subsektor dan pemilik projek, ST1 2018 - ST2 2026</t>
  </si>
  <si>
    <t>: Value of work done by sub-sector and project owner, Q1 2018 - Q2 2026</t>
  </si>
  <si>
    <t>: Nilai kerja pembinaan mengikut subsektor dan pemilik projek, ST1 2018 - ST2 2026 (samb.)</t>
  </si>
  <si>
    <t>: Value of work done by sub-sector and project owner, Q1 2018 - Q2 2026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</si>
</sst>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_(* #,##0_);_(* \(#,##0\);_(* &quot;-&quot;??_);_(@_)"/>
    <numFmt numFmtId="168" formatCode="#,##0.0"/>
    <numFmt numFmtId="169" formatCode="_-* #,##0_-;\-* #,##0_-;_-* &quot;-&quot;??_-;_-@_-"/>
    <numFmt numFmtId="171" formatCode="0.000"/>
    <numFmt numFmtId="175" formatCode="0.0%"/>
    <numFmt numFmtId="177" formatCode="_-* #,##0.0_-;\-* #,##0.0_-;_-* &quot;-&quot;??_-;_-@_-"/>
  </numFmts>
  <fonts count="8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rgb="FFFF0000"/>
      <name val="Arial"/>
      <family val="2"/>
    </font>
    <font>
      <b/>
      <u/>
      <sz val="10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  <font>
      <i/>
      <sz val="12"/>
      <color rgb="FF000000"/>
      <name val="Arial"/>
      <family val="2"/>
    </font>
    <font>
      <sz val="12"/>
      <color theme="1"/>
      <name val="Calibri"/>
      <family val="2"/>
      <scheme val="minor"/>
    </font>
    <font>
      <i/>
      <sz val="12"/>
      <name val="Arial"/>
      <family val="2"/>
    </font>
    <font>
      <sz val="12"/>
      <color rgb="FF000000"/>
      <name val="Times New Roman"/>
      <family val="1"/>
    </font>
    <font>
      <b/>
      <sz val="30"/>
      <color theme="1"/>
      <name val="Arial Narrow"/>
      <family val="2"/>
    </font>
    <font>
      <b/>
      <sz val="30"/>
      <name val="Arial Narrow"/>
      <family val="2"/>
    </font>
    <font>
      <sz val="12"/>
      <name val="Calibri"/>
      <family val="2"/>
      <scheme val="minor"/>
    </font>
    <font>
      <b/>
      <sz val="25"/>
      <name val="Calibri"/>
      <family val="2"/>
      <scheme val="minor"/>
    </font>
    <font>
      <sz val="10"/>
      <name val="Times New Roman"/>
      <family val="1"/>
    </font>
    <font>
      <b/>
      <sz val="12"/>
      <color rgb="FFFF0000"/>
      <name val="Arial"/>
      <family val="2"/>
    </font>
    <font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.5"/>
      <name val="Arial"/>
      <family val="2"/>
    </font>
    <font>
      <i/>
      <sz val="11.5"/>
      <name val="Arial"/>
      <family val="2"/>
    </font>
    <font>
      <sz val="11.5"/>
      <name val="Calibri"/>
      <family val="2"/>
      <scheme val="minor"/>
    </font>
    <font>
      <sz val="10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11"/>
      <color rgb="FF0033CC"/>
      <name val="Calibri"/>
      <family val="2"/>
      <scheme val="minor"/>
    </font>
    <font>
      <sz val="12"/>
      <color rgb="FF0033CC"/>
      <name val="Arial"/>
      <family val="2"/>
    </font>
    <font>
      <sz val="11"/>
      <color theme="0"/>
      <name val="Calibri"/>
      <family val="2"/>
      <scheme val="minor"/>
    </font>
    <font>
      <i/>
      <sz val="10"/>
      <color theme="0"/>
      <name val="Arial"/>
      <family val="2"/>
    </font>
    <font>
      <b/>
      <sz val="11"/>
      <color theme="0"/>
      <name val="Arial"/>
      <family val="2"/>
    </font>
    <font>
      <i/>
      <sz val="11"/>
      <color theme="0"/>
      <name val="Arial"/>
      <family val="2"/>
    </font>
    <font>
      <i/>
      <sz val="11"/>
      <color theme="0"/>
      <name val="Calibri"/>
      <family val="2"/>
      <scheme val="minor"/>
    </font>
    <font>
      <sz val="11"/>
      <color theme="0"/>
      <name val="Arial"/>
      <family val="2"/>
    </font>
    <font>
      <sz val="11"/>
      <name val="Times New Roman"/>
      <family val="1"/>
    </font>
    <font>
      <i/>
      <sz val="11"/>
      <color rgb="FF000000"/>
      <name val="Arial"/>
      <family val="2"/>
    </font>
    <font>
      <sz val="11"/>
      <color rgb="FF000000"/>
      <name val="Times New Roman"/>
      <family val="1"/>
    </font>
    <font>
      <b/>
      <i/>
      <sz val="11"/>
      <color theme="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indexed="13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BE5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090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68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26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ont="0" applyFill="0" applyBorder="0" applyAlignment="0" applyProtection="0"/>
  </cellStyleXfs>
  <cellXfs count="845">
    <xf numFmtId="0" fontId="0" fillId="0" borderId="0" xfId="0"/>
    <xf numFmtId="3" fontId="0" fillId="0" borderId="0" xfId="0" applyNumberFormat="1"/>
    <xf numFmtId="0" fontId="4" fillId="0" borderId="0" xfId="0" applyFont="1"/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textRotation="180"/>
    </xf>
    <xf numFmtId="0" fontId="4" fillId="0" borderId="0" xfId="0" applyFont="1" applyAlignment="1">
      <alignment vertical="center" textRotation="180"/>
    </xf>
    <xf numFmtId="0" fontId="4" fillId="0" borderId="2" xfId="0" applyFont="1" applyBorder="1" applyAlignment="1">
      <alignment vertical="center" textRotation="180"/>
    </xf>
    <xf numFmtId="166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167" fontId="4" fillId="0" borderId="0" xfId="1" applyNumberFormat="1" applyFont="1" applyFill="1" applyBorder="1" applyAlignment="1">
      <alignment horizontal="right" vertical="center" textRotation="180"/>
    </xf>
    <xf numFmtId="166" fontId="4" fillId="0" borderId="0" xfId="1" applyNumberFormat="1" applyFont="1" applyFill="1" applyBorder="1" applyAlignment="1">
      <alignment horizontal="right" vertical="center"/>
    </xf>
    <xf numFmtId="167" fontId="4" fillId="0" borderId="0" xfId="1" applyNumberFormat="1" applyFont="1" applyFill="1" applyBorder="1" applyAlignment="1">
      <alignment horizontal="center" vertical="center" textRotation="180"/>
    </xf>
    <xf numFmtId="167" fontId="4" fillId="0" borderId="0" xfId="1" applyNumberFormat="1" applyFont="1" applyFill="1" applyBorder="1" applyAlignment="1" applyProtection="1">
      <alignment horizontal="right" vertical="center"/>
    </xf>
    <xf numFmtId="168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 applyProtection="1">
      <alignment horizontal="center" vertical="center"/>
    </xf>
    <xf numFmtId="167" fontId="4" fillId="0" borderId="0" xfId="1" applyNumberFormat="1" applyFont="1" applyFill="1" applyBorder="1" applyAlignment="1" applyProtection="1">
      <alignment horizontal="center" vertical="center"/>
    </xf>
    <xf numFmtId="166" fontId="4" fillId="0" borderId="0" xfId="1" applyNumberFormat="1" applyFont="1" applyFill="1" applyBorder="1" applyAlignment="1" applyProtection="1">
      <alignment horizontal="center" vertical="center"/>
    </xf>
    <xf numFmtId="0" fontId="4" fillId="0" borderId="2" xfId="0" applyFont="1" applyBorder="1"/>
    <xf numFmtId="166" fontId="4" fillId="0" borderId="0" xfId="0" applyNumberFormat="1" applyFont="1"/>
    <xf numFmtId="0" fontId="4" fillId="0" borderId="2" xfId="0" applyFont="1" applyBorder="1" applyAlignment="1">
      <alignment horizontal="center" vertical="center" textRotation="180"/>
    </xf>
    <xf numFmtId="166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vertical="top" wrapText="1"/>
    </xf>
    <xf numFmtId="0" fontId="5" fillId="0" borderId="4" xfId="0" applyFont="1" applyBorder="1" applyAlignment="1">
      <alignment vertical="top" wrapText="1"/>
    </xf>
    <xf numFmtId="166" fontId="4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center" vertical="center" textRotation="180"/>
    </xf>
    <xf numFmtId="167" fontId="4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7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1" applyNumberFormat="1" applyFont="1" applyFill="1" applyBorder="1" applyAlignment="1" applyProtection="1">
      <alignment horizontal="center" vertical="center"/>
    </xf>
    <xf numFmtId="3" fontId="6" fillId="0" borderId="0" xfId="1" applyNumberFormat="1" applyFont="1" applyFill="1" applyBorder="1" applyAlignment="1" applyProtection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textRotation="180"/>
    </xf>
    <xf numFmtId="0" fontId="4" fillId="0" borderId="5" xfId="0" applyFont="1" applyBorder="1" applyAlignment="1">
      <alignment vertical="center" textRotation="180"/>
    </xf>
    <xf numFmtId="37" fontId="4" fillId="0" borderId="5" xfId="0" applyNumberFormat="1" applyFont="1" applyBorder="1" applyAlignment="1">
      <alignment vertical="center"/>
    </xf>
    <xf numFmtId="37" fontId="6" fillId="0" borderId="5" xfId="0" applyNumberFormat="1" applyFont="1" applyBorder="1" applyAlignment="1">
      <alignment vertical="center"/>
    </xf>
    <xf numFmtId="166" fontId="4" fillId="0" borderId="5" xfId="0" applyNumberFormat="1" applyFont="1" applyBorder="1" applyAlignment="1">
      <alignment vertical="center"/>
    </xf>
    <xf numFmtId="0" fontId="6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vertical="center" wrapText="1"/>
    </xf>
    <xf numFmtId="3" fontId="6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top"/>
    </xf>
    <xf numFmtId="0" fontId="11" fillId="0" borderId="0" xfId="0" applyFont="1"/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top" wrapText="1"/>
    </xf>
    <xf numFmtId="3" fontId="4" fillId="0" borderId="0" xfId="0" applyNumberFormat="1" applyFont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167" fontId="4" fillId="0" borderId="0" xfId="1" applyNumberFormat="1" applyFont="1" applyBorder="1" applyAlignment="1">
      <alignment horizontal="center" vertical="center"/>
    </xf>
    <xf numFmtId="167" fontId="4" fillId="0" borderId="0" xfId="1" applyNumberFormat="1" applyFont="1" applyBorder="1" applyAlignment="1">
      <alignment horizontal="center" vertical="center" textRotation="180"/>
    </xf>
    <xf numFmtId="167" fontId="4" fillId="0" borderId="0" xfId="1" applyNumberFormat="1" applyFont="1" applyBorder="1" applyAlignment="1">
      <alignment horizontal="right" vertical="center" textRotation="180"/>
    </xf>
    <xf numFmtId="0" fontId="4" fillId="0" borderId="0" xfId="0" applyFont="1" applyAlignment="1">
      <alignment horizontal="center" vertical="center" wrapText="1"/>
    </xf>
    <xf numFmtId="37" fontId="4" fillId="0" borderId="0" xfId="0" applyNumberFormat="1" applyFont="1"/>
    <xf numFmtId="0" fontId="0" fillId="0" borderId="3" xfId="0" applyBorder="1"/>
    <xf numFmtId="0" fontId="0" fillId="0" borderId="0" xfId="0" applyAlignment="1">
      <alignment horizontal="center" vertical="center" wrapText="1"/>
    </xf>
    <xf numFmtId="168" fontId="4" fillId="0" borderId="0" xfId="1" applyNumberFormat="1" applyFont="1" applyBorder="1" applyAlignment="1" applyProtection="1">
      <alignment horizontal="center" vertical="center"/>
    </xf>
    <xf numFmtId="3" fontId="4" fillId="0" borderId="0" xfId="1" applyNumberFormat="1" applyFont="1" applyBorder="1" applyAlignment="1" applyProtection="1">
      <alignment horizontal="center" vertical="center"/>
    </xf>
    <xf numFmtId="167" fontId="4" fillId="0" borderId="0" xfId="1" applyNumberFormat="1" applyFont="1" applyBorder="1" applyAlignment="1" applyProtection="1">
      <alignment horizontal="right" vertical="center"/>
    </xf>
    <xf numFmtId="167" fontId="4" fillId="0" borderId="0" xfId="1" applyNumberFormat="1" applyFont="1" applyBorder="1" applyAlignment="1" applyProtection="1">
      <alignment horizontal="center" vertical="center"/>
    </xf>
    <xf numFmtId="0" fontId="4" fillId="0" borderId="0" xfId="1" applyNumberFormat="1" applyFont="1" applyBorder="1" applyAlignment="1" applyProtection="1">
      <alignment horizontal="center" vertical="center"/>
    </xf>
    <xf numFmtId="37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8" fontId="4" fillId="0" borderId="0" xfId="0" applyNumberFormat="1" applyFont="1" applyAlignment="1">
      <alignment horizontal="center"/>
    </xf>
    <xf numFmtId="0" fontId="15" fillId="0" borderId="0" xfId="0" applyFont="1"/>
    <xf numFmtId="3" fontId="15" fillId="0" borderId="0" xfId="0" applyNumberFormat="1" applyFont="1" applyAlignment="1">
      <alignment vertical="center"/>
    </xf>
    <xf numFmtId="166" fontId="15" fillId="0" borderId="0" xfId="0" applyNumberFormat="1" applyFont="1" applyAlignment="1">
      <alignment horizontal="center" vertical="center"/>
    </xf>
    <xf numFmtId="167" fontId="6" fillId="0" borderId="0" xfId="0" applyNumberFormat="1" applyFont="1" applyAlignment="1">
      <alignment vertical="center"/>
    </xf>
    <xf numFmtId="167" fontId="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17" fillId="0" borderId="0" xfId="0" applyFont="1"/>
    <xf numFmtId="0" fontId="16" fillId="0" borderId="0" xfId="0" applyFont="1" applyAlignment="1">
      <alignment horizontal="center" vertical="center"/>
    </xf>
    <xf numFmtId="167" fontId="4" fillId="0" borderId="0" xfId="1" applyNumberFormat="1" applyFont="1" applyFill="1" applyBorder="1" applyAlignment="1">
      <alignment horizontal="center" vertical="center"/>
    </xf>
    <xf numFmtId="169" fontId="4" fillId="0" borderId="0" xfId="1" applyNumberFormat="1" applyFont="1" applyFill="1" applyBorder="1" applyAlignment="1">
      <alignment horizontal="right" vertical="center"/>
    </xf>
    <xf numFmtId="0" fontId="14" fillId="0" borderId="0" xfId="0" applyFont="1"/>
    <xf numFmtId="169" fontId="4" fillId="0" borderId="0" xfId="1" applyNumberFormat="1" applyFont="1" applyBorder="1" applyAlignment="1">
      <alignment horizontal="center" vertical="center"/>
    </xf>
    <xf numFmtId="169" fontId="0" fillId="0" borderId="0" xfId="1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167" fontId="16" fillId="0" borderId="0" xfId="1" applyNumberFormat="1" applyFont="1" applyFill="1" applyBorder="1" applyAlignment="1" applyProtection="1">
      <alignment horizontal="center" vertical="center"/>
    </xf>
    <xf numFmtId="166" fontId="16" fillId="0" borderId="0" xfId="1" applyNumberFormat="1" applyFont="1" applyFill="1" applyBorder="1" applyAlignment="1" applyProtection="1">
      <alignment horizontal="center" vertical="center"/>
    </xf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/>
    <xf numFmtId="3" fontId="6" fillId="4" borderId="0" xfId="0" applyNumberFormat="1" applyFont="1" applyFill="1" applyAlignment="1">
      <alignment horizontal="center" vertical="center"/>
    </xf>
    <xf numFmtId="37" fontId="4" fillId="0" borderId="0" xfId="0" applyNumberFormat="1" applyFont="1" applyAlignment="1">
      <alignment vertical="center"/>
    </xf>
    <xf numFmtId="37" fontId="6" fillId="0" borderId="0" xfId="0" applyNumberFormat="1" applyFont="1" applyAlignment="1">
      <alignment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vertical="top"/>
    </xf>
    <xf numFmtId="3" fontId="15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3" fontId="15" fillId="0" borderId="0" xfId="0" applyNumberFormat="1" applyFont="1"/>
    <xf numFmtId="1" fontId="4" fillId="0" borderId="0" xfId="0" applyNumberFormat="1" applyFont="1"/>
    <xf numFmtId="166" fontId="8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horizontal="center" vertical="center"/>
    </xf>
    <xf numFmtId="3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center" vertical="center"/>
    </xf>
    <xf numFmtId="37" fontId="16" fillId="0" borderId="0" xfId="0" applyNumberFormat="1" applyFont="1" applyAlignment="1">
      <alignment horizontal="left"/>
    </xf>
    <xf numFmtId="0" fontId="22" fillId="0" borderId="0" xfId="0" applyFont="1"/>
    <xf numFmtId="0" fontId="18" fillId="0" borderId="0" xfId="0" applyFont="1"/>
    <xf numFmtId="169" fontId="6" fillId="0" borderId="0" xfId="1" applyNumberFormat="1" applyFont="1" applyFill="1" applyBorder="1" applyAlignment="1" applyProtection="1">
      <alignment vertical="center"/>
    </xf>
    <xf numFmtId="166" fontId="16" fillId="0" borderId="0" xfId="0" applyNumberFormat="1" applyFont="1"/>
    <xf numFmtId="166" fontId="16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16" fillId="0" borderId="2" xfId="0" applyFont="1" applyBorder="1" applyAlignment="1">
      <alignment vertical="center" textRotation="180"/>
    </xf>
    <xf numFmtId="0" fontId="16" fillId="0" borderId="0" xfId="0" applyFont="1" applyAlignment="1">
      <alignment vertical="center" textRotation="180"/>
    </xf>
    <xf numFmtId="3" fontId="19" fillId="0" borderId="0" xfId="0" applyNumberFormat="1" applyFont="1" applyAlignment="1">
      <alignment horizontal="center" vertical="center"/>
    </xf>
    <xf numFmtId="3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 textRotation="180"/>
    </xf>
    <xf numFmtId="0" fontId="16" fillId="0" borderId="2" xfId="0" applyFont="1" applyBorder="1"/>
    <xf numFmtId="0" fontId="16" fillId="0" borderId="0" xfId="0" applyFont="1"/>
    <xf numFmtId="0" fontId="16" fillId="0" borderId="0" xfId="0" applyFont="1" applyAlignment="1">
      <alignment horizont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166" fontId="16" fillId="0" borderId="0" xfId="0" applyNumberFormat="1" applyFont="1" applyAlignment="1">
      <alignment horizontal="center" vertical="center"/>
    </xf>
    <xf numFmtId="37" fontId="16" fillId="0" borderId="5" xfId="0" applyNumberFormat="1" applyFont="1" applyBorder="1" applyAlignment="1">
      <alignment vertical="center"/>
    </xf>
    <xf numFmtId="3" fontId="16" fillId="0" borderId="0" xfId="1" applyNumberFormat="1" applyFont="1" applyFill="1" applyBorder="1" applyAlignment="1">
      <alignment horizontal="right" vertical="center"/>
    </xf>
    <xf numFmtId="167" fontId="16" fillId="0" borderId="0" xfId="1" applyNumberFormat="1" applyFont="1" applyFill="1" applyBorder="1" applyAlignment="1">
      <alignment horizontal="right" vertical="center" textRotation="180"/>
    </xf>
    <xf numFmtId="167" fontId="16" fillId="0" borderId="0" xfId="1" applyNumberFormat="1" applyFont="1" applyFill="1" applyBorder="1" applyAlignment="1">
      <alignment horizontal="center" vertical="center"/>
    </xf>
    <xf numFmtId="167" fontId="16" fillId="0" borderId="0" xfId="1" applyNumberFormat="1" applyFont="1" applyFill="1" applyBorder="1" applyAlignment="1" applyProtection="1">
      <alignment horizontal="right" vertical="center"/>
    </xf>
    <xf numFmtId="3" fontId="16" fillId="0" borderId="0" xfId="1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3" fontId="16" fillId="0" borderId="0" xfId="0" applyNumberFormat="1" applyFont="1" applyAlignment="1">
      <alignment horizontal="center" vertical="center" wrapText="1"/>
    </xf>
    <xf numFmtId="166" fontId="16" fillId="0" borderId="0" xfId="0" applyNumberFormat="1" applyFont="1" applyAlignment="1">
      <alignment vertical="center"/>
    </xf>
    <xf numFmtId="166" fontId="16" fillId="0" borderId="0" xfId="1" applyNumberFormat="1" applyFont="1" applyFill="1" applyBorder="1" applyAlignment="1">
      <alignment horizontal="center" vertical="center"/>
    </xf>
    <xf numFmtId="166" fontId="16" fillId="0" borderId="0" xfId="1" applyNumberFormat="1" applyFont="1" applyFill="1" applyBorder="1" applyAlignment="1">
      <alignment horizontal="right" vertical="center"/>
    </xf>
    <xf numFmtId="166" fontId="16" fillId="0" borderId="2" xfId="0" applyNumberFormat="1" applyFont="1" applyBorder="1" applyAlignment="1">
      <alignment vertical="center"/>
    </xf>
    <xf numFmtId="166" fontId="16" fillId="0" borderId="0" xfId="0" applyNumberFormat="1" applyFont="1" applyAlignment="1">
      <alignment horizontal="right" vertical="center"/>
    </xf>
    <xf numFmtId="166" fontId="16" fillId="0" borderId="5" xfId="0" applyNumberFormat="1" applyFont="1" applyBorder="1" applyAlignment="1">
      <alignment vertical="center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/>
    </xf>
    <xf numFmtId="0" fontId="19" fillId="0" borderId="0" xfId="0" applyFont="1"/>
    <xf numFmtId="0" fontId="19" fillId="0" borderId="4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3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67" fontId="4" fillId="0" borderId="0" xfId="1" applyNumberFormat="1" applyFont="1" applyFill="1" applyBorder="1" applyAlignment="1" applyProtection="1">
      <alignment wrapText="1"/>
    </xf>
    <xf numFmtId="0" fontId="4" fillId="6" borderId="0" xfId="0" applyFont="1" applyFill="1" applyAlignment="1">
      <alignment horizontal="center" vertical="center" textRotation="180"/>
    </xf>
    <xf numFmtId="0" fontId="4" fillId="6" borderId="0" xfId="0" applyFont="1" applyFill="1" applyAlignment="1">
      <alignment wrapText="1"/>
    </xf>
    <xf numFmtId="3" fontId="6" fillId="6" borderId="0" xfId="0" applyNumberFormat="1" applyFont="1" applyFill="1" applyAlignment="1">
      <alignment horizontal="center" vertical="center"/>
    </xf>
    <xf numFmtId="166" fontId="6" fillId="6" borderId="0" xfId="0" applyNumberFormat="1" applyFont="1" applyFill="1" applyAlignment="1">
      <alignment horizontal="center" vertical="center"/>
    </xf>
    <xf numFmtId="166" fontId="16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vertical="center"/>
    </xf>
    <xf numFmtId="167" fontId="4" fillId="6" borderId="0" xfId="0" applyNumberFormat="1" applyFont="1" applyFill="1" applyAlignment="1">
      <alignment horizontal="center" vertical="center"/>
    </xf>
    <xf numFmtId="166" fontId="4" fillId="6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 textRotation="180" wrapText="1"/>
    </xf>
    <xf numFmtId="167" fontId="4" fillId="0" borderId="0" xfId="0" applyNumberFormat="1" applyFont="1" applyAlignment="1">
      <alignment horizontal="center" vertical="center" wrapText="1"/>
    </xf>
    <xf numFmtId="166" fontId="4" fillId="0" borderId="0" xfId="0" applyNumberFormat="1" applyFont="1" applyAlignment="1">
      <alignment horizontal="center" vertical="center" wrapText="1"/>
    </xf>
    <xf numFmtId="166" fontId="16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6" borderId="0" xfId="0" applyFont="1" applyFill="1" applyAlignment="1">
      <alignment horizontal="center" vertical="center" wrapText="1"/>
    </xf>
    <xf numFmtId="167" fontId="4" fillId="5" borderId="0" xfId="1" applyNumberFormat="1" applyFont="1" applyFill="1" applyBorder="1" applyAlignment="1" applyProtection="1">
      <alignment wrapText="1"/>
    </xf>
    <xf numFmtId="3" fontId="6" fillId="5" borderId="0" xfId="0" applyNumberFormat="1" applyFont="1" applyFill="1" applyAlignment="1">
      <alignment horizontal="center" vertical="center"/>
    </xf>
    <xf numFmtId="166" fontId="6" fillId="5" borderId="0" xfId="0" applyNumberFormat="1" applyFont="1" applyFill="1" applyAlignment="1">
      <alignment horizontal="center" vertical="center"/>
    </xf>
    <xf numFmtId="166" fontId="16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wrapText="1"/>
    </xf>
    <xf numFmtId="3" fontId="4" fillId="5" borderId="0" xfId="0" applyNumberFormat="1" applyFont="1" applyFill="1" applyAlignment="1">
      <alignment vertical="center"/>
    </xf>
    <xf numFmtId="3" fontId="4" fillId="6" borderId="0" xfId="0" applyNumberFormat="1" applyFont="1" applyFill="1" applyAlignment="1">
      <alignment vertical="center"/>
    </xf>
    <xf numFmtId="166" fontId="4" fillId="0" borderId="0" xfId="0" applyNumberFormat="1" applyFont="1" applyAlignment="1">
      <alignment horizontal="center" vertical="top"/>
    </xf>
    <xf numFmtId="166" fontId="5" fillId="0" borderId="0" xfId="0" applyNumberFormat="1" applyFont="1" applyAlignment="1">
      <alignment horizontal="center" vertical="top"/>
    </xf>
    <xf numFmtId="166" fontId="4" fillId="0" borderId="0" xfId="0" applyNumberFormat="1" applyFont="1" applyAlignment="1">
      <alignment horizontal="center" wrapText="1"/>
    </xf>
    <xf numFmtId="166" fontId="0" fillId="0" borderId="0" xfId="0" applyNumberFormat="1" applyAlignment="1">
      <alignment horizontal="center" wrapText="1"/>
    </xf>
    <xf numFmtId="166" fontId="5" fillId="0" borderId="0" xfId="0" applyNumberFormat="1" applyFont="1" applyAlignment="1">
      <alignment horizontal="center" vertical="top" wrapText="1"/>
    </xf>
    <xf numFmtId="166" fontId="4" fillId="0" borderId="0" xfId="1" applyNumberFormat="1" applyFont="1" applyFill="1" applyBorder="1" applyAlignment="1">
      <alignment horizontal="center" vertical="center" textRotation="180"/>
    </xf>
    <xf numFmtId="166" fontId="4" fillId="0" borderId="0" xfId="0" applyNumberFormat="1" applyFont="1" applyAlignment="1">
      <alignment horizontal="center" vertical="center" textRotation="180"/>
    </xf>
    <xf numFmtId="166" fontId="4" fillId="0" borderId="0" xfId="0" applyNumberFormat="1" applyFont="1" applyAlignment="1">
      <alignment horizontal="center"/>
    </xf>
    <xf numFmtId="166" fontId="4" fillId="0" borderId="2" xfId="0" applyNumberFormat="1" applyFont="1" applyBorder="1" applyAlignment="1">
      <alignment horizontal="center" vertical="center" textRotation="180"/>
    </xf>
    <xf numFmtId="166" fontId="4" fillId="0" borderId="5" xfId="0" applyNumberFormat="1" applyFont="1" applyBorder="1" applyAlignment="1">
      <alignment horizontal="center" vertical="center"/>
    </xf>
    <xf numFmtId="0" fontId="21" fillId="3" borderId="7" xfId="2" applyFont="1" applyFill="1" applyBorder="1" applyAlignment="1">
      <alignment horizontal="center"/>
    </xf>
    <xf numFmtId="0" fontId="21" fillId="0" borderId="8" xfId="2" applyFont="1" applyBorder="1" applyAlignment="1">
      <alignment wrapText="1"/>
    </xf>
    <xf numFmtId="0" fontId="21" fillId="0" borderId="8" xfId="2" applyFont="1" applyBorder="1" applyAlignment="1">
      <alignment horizontal="right" wrapText="1"/>
    </xf>
    <xf numFmtId="3" fontId="4" fillId="0" borderId="2" xfId="0" applyNumberFormat="1" applyFont="1" applyBorder="1" applyAlignment="1">
      <alignment vertical="center" textRotation="180"/>
    </xf>
    <xf numFmtId="3" fontId="4" fillId="0" borderId="0" xfId="0" applyNumberFormat="1" applyFont="1" applyAlignment="1">
      <alignment horizontal="center" vertical="top"/>
    </xf>
    <xf numFmtId="3" fontId="5" fillId="0" borderId="0" xfId="0" applyNumberFormat="1" applyFont="1" applyAlignment="1">
      <alignment horizontal="left" vertical="top"/>
    </xf>
    <xf numFmtId="3" fontId="6" fillId="0" borderId="0" xfId="0" applyNumberFormat="1" applyFont="1" applyAlignment="1">
      <alignment horizontal="left" vertical="top"/>
    </xf>
    <xf numFmtId="3" fontId="6" fillId="0" borderId="4" xfId="0" applyNumberFormat="1" applyFont="1" applyBorder="1" applyAlignment="1">
      <alignment horizontal="left" vertical="top"/>
    </xf>
    <xf numFmtId="3" fontId="4" fillId="0" borderId="0" xfId="0" applyNumberFormat="1" applyFont="1" applyAlignment="1">
      <alignment vertical="center" textRotation="180"/>
    </xf>
    <xf numFmtId="3" fontId="4" fillId="0" borderId="2" xfId="0" applyNumberFormat="1" applyFont="1" applyBorder="1"/>
    <xf numFmtId="3" fontId="5" fillId="0" borderId="4" xfId="0" applyNumberFormat="1" applyFont="1" applyBorder="1" applyAlignment="1">
      <alignment vertical="top"/>
    </xf>
    <xf numFmtId="3" fontId="6" fillId="0" borderId="0" xfId="0" applyNumberFormat="1" applyFont="1" applyAlignment="1">
      <alignment wrapText="1"/>
    </xf>
    <xf numFmtId="3" fontId="6" fillId="5" borderId="0" xfId="0" applyNumberFormat="1" applyFont="1" applyFill="1" applyAlignment="1">
      <alignment wrapText="1"/>
    </xf>
    <xf numFmtId="3" fontId="6" fillId="6" borderId="0" xfId="0" applyNumberFormat="1" applyFont="1" applyFill="1" applyAlignment="1">
      <alignment wrapText="1"/>
    </xf>
    <xf numFmtId="3" fontId="4" fillId="0" borderId="5" xfId="0" applyNumberFormat="1" applyFont="1" applyBorder="1" applyAlignment="1">
      <alignment vertical="center"/>
    </xf>
    <xf numFmtId="3" fontId="21" fillId="3" borderId="7" xfId="2" applyNumberFormat="1" applyFont="1" applyFill="1" applyBorder="1" applyAlignment="1">
      <alignment horizontal="center"/>
    </xf>
    <xf numFmtId="3" fontId="21" fillId="0" borderId="8" xfId="2" applyNumberFormat="1" applyFont="1" applyBorder="1" applyAlignment="1">
      <alignment horizontal="right" wrapText="1"/>
    </xf>
    <xf numFmtId="0" fontId="9" fillId="0" borderId="0" xfId="2"/>
    <xf numFmtId="0" fontId="25" fillId="3" borderId="7" xfId="3" applyFont="1" applyFill="1" applyBorder="1" applyAlignment="1">
      <alignment horizontal="center"/>
    </xf>
    <xf numFmtId="0" fontId="25" fillId="0" borderId="8" xfId="3" applyFont="1" applyBorder="1" applyAlignment="1">
      <alignment wrapText="1"/>
    </xf>
    <xf numFmtId="3" fontId="25" fillId="0" borderId="8" xfId="3" applyNumberFormat="1" applyFont="1" applyBorder="1" applyAlignment="1">
      <alignment horizontal="right" wrapText="1"/>
    </xf>
    <xf numFmtId="3" fontId="21" fillId="0" borderId="8" xfId="2" applyNumberFormat="1" applyFont="1" applyBorder="1" applyAlignment="1">
      <alignment wrapText="1"/>
    </xf>
    <xf numFmtId="3" fontId="9" fillId="0" borderId="0" xfId="2" applyNumberFormat="1"/>
    <xf numFmtId="0" fontId="16" fillId="5" borderId="0" xfId="0" applyFont="1" applyFill="1"/>
    <xf numFmtId="3" fontId="4" fillId="2" borderId="0" xfId="0" applyNumberFormat="1" applyFont="1" applyFill="1"/>
    <xf numFmtId="3" fontId="4" fillId="7" borderId="0" xfId="0" applyNumberFormat="1" applyFont="1" applyFill="1"/>
    <xf numFmtId="3" fontId="4" fillId="8" borderId="0" xfId="0" applyNumberFormat="1" applyFont="1" applyFill="1"/>
    <xf numFmtId="3" fontId="16" fillId="0" borderId="0" xfId="0" applyNumberFormat="1" applyFont="1"/>
    <xf numFmtId="0" fontId="16" fillId="9" borderId="0" xfId="0" applyFont="1" applyFill="1"/>
    <xf numFmtId="3" fontId="4" fillId="9" borderId="0" xfId="0" applyNumberFormat="1" applyFont="1" applyFill="1"/>
    <xf numFmtId="167" fontId="4" fillId="11" borderId="0" xfId="1" applyNumberFormat="1" applyFont="1" applyFill="1" applyBorder="1" applyAlignment="1" applyProtection="1">
      <alignment wrapText="1"/>
    </xf>
    <xf numFmtId="3" fontId="6" fillId="11" borderId="0" xfId="0" applyNumberFormat="1" applyFont="1" applyFill="1" applyAlignment="1">
      <alignment wrapText="1"/>
    </xf>
    <xf numFmtId="3" fontId="6" fillId="11" borderId="0" xfId="0" applyNumberFormat="1" applyFont="1" applyFill="1" applyAlignment="1">
      <alignment horizontal="center" vertical="center"/>
    </xf>
    <xf numFmtId="166" fontId="6" fillId="11" borderId="0" xfId="0" applyNumberFormat="1" applyFont="1" applyFill="1" applyAlignment="1">
      <alignment horizontal="center" vertical="center"/>
    </xf>
    <xf numFmtId="166" fontId="16" fillId="11" borderId="0" xfId="0" applyNumberFormat="1" applyFont="1" applyFill="1" applyAlignment="1">
      <alignment horizontal="center" vertical="center"/>
    </xf>
    <xf numFmtId="3" fontId="4" fillId="11" borderId="0" xfId="0" applyNumberFormat="1" applyFont="1" applyFill="1" applyAlignment="1">
      <alignment vertical="center"/>
    </xf>
    <xf numFmtId="0" fontId="3" fillId="10" borderId="0" xfId="0" applyFont="1" applyFill="1" applyAlignment="1">
      <alignment wrapText="1"/>
    </xf>
    <xf numFmtId="3" fontId="2" fillId="10" borderId="0" xfId="0" applyNumberFormat="1" applyFont="1" applyFill="1" applyAlignment="1">
      <alignment wrapText="1"/>
    </xf>
    <xf numFmtId="3" fontId="2" fillId="10" borderId="0" xfId="0" applyNumberFormat="1" applyFont="1" applyFill="1" applyAlignment="1">
      <alignment horizontal="center" vertical="center"/>
    </xf>
    <xf numFmtId="166" fontId="2" fillId="10" borderId="0" xfId="0" applyNumberFormat="1" applyFont="1" applyFill="1" applyAlignment="1">
      <alignment horizontal="center" vertical="center"/>
    </xf>
    <xf numFmtId="166" fontId="3" fillId="10" borderId="0" xfId="0" applyNumberFormat="1" applyFont="1" applyFill="1" applyAlignment="1">
      <alignment horizontal="center" vertical="center"/>
    </xf>
    <xf numFmtId="3" fontId="3" fillId="10" borderId="0" xfId="0" applyNumberFormat="1" applyFont="1" applyFill="1" applyAlignment="1">
      <alignment vertical="center"/>
    </xf>
    <xf numFmtId="167" fontId="4" fillId="0" borderId="0" xfId="1" applyNumberFormat="1" applyFont="1" applyFill="1" applyBorder="1" applyAlignment="1" applyProtection="1">
      <alignment vertical="center" wrapText="1"/>
    </xf>
    <xf numFmtId="37" fontId="4" fillId="0" borderId="0" xfId="0" applyNumberFormat="1" applyFont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3" fontId="0" fillId="0" borderId="0" xfId="0" applyNumberFormat="1" applyAlignment="1">
      <alignment horizontal="center" vertical="center" wrapText="1"/>
    </xf>
    <xf numFmtId="166" fontId="19" fillId="2" borderId="1" xfId="0" applyNumberFormat="1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166" fontId="16" fillId="7" borderId="0" xfId="0" applyNumberFormat="1" applyFont="1" applyFill="1" applyAlignment="1">
      <alignment horizontal="center" vertical="center"/>
    </xf>
    <xf numFmtId="3" fontId="4" fillId="7" borderId="0" xfId="0" applyNumberFormat="1" applyFont="1" applyFill="1" applyAlignment="1">
      <alignment vertical="center"/>
    </xf>
    <xf numFmtId="166" fontId="4" fillId="7" borderId="0" xfId="0" applyNumberFormat="1" applyFont="1" applyFill="1" applyAlignment="1">
      <alignment horizontal="center" vertical="center"/>
    </xf>
    <xf numFmtId="167" fontId="4" fillId="7" borderId="0" xfId="1" applyNumberFormat="1" applyFont="1" applyFill="1" applyBorder="1" applyAlignment="1" applyProtection="1">
      <alignment vertical="center" wrapText="1"/>
    </xf>
    <xf numFmtId="167" fontId="4" fillId="7" borderId="0" xfId="0" applyNumberFormat="1" applyFont="1" applyFill="1" applyAlignment="1">
      <alignment horizontal="center" vertical="center" wrapText="1"/>
    </xf>
    <xf numFmtId="166" fontId="4" fillId="7" borderId="0" xfId="0" applyNumberFormat="1" applyFont="1" applyFill="1" applyAlignment="1">
      <alignment horizontal="center" vertical="center" wrapText="1"/>
    </xf>
    <xf numFmtId="0" fontId="4" fillId="0" borderId="0" xfId="1" quotePrefix="1" applyNumberFormat="1" applyFont="1" applyBorder="1" applyAlignment="1" applyProtection="1">
      <alignment horizontal="center" vertical="center"/>
    </xf>
    <xf numFmtId="0" fontId="4" fillId="0" borderId="0" xfId="0" quotePrefix="1" applyFont="1" applyAlignment="1">
      <alignment horizontal="center"/>
    </xf>
    <xf numFmtId="0" fontId="4" fillId="0" borderId="0" xfId="0" quotePrefix="1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7" fillId="0" borderId="0" xfId="0" applyFont="1"/>
    <xf numFmtId="0" fontId="18" fillId="0" borderId="9" xfId="0" applyFont="1" applyBorder="1"/>
    <xf numFmtId="0" fontId="18" fillId="0" borderId="2" xfId="0" applyFont="1" applyBorder="1" applyAlignment="1">
      <alignment horizontal="center"/>
    </xf>
    <xf numFmtId="0" fontId="0" fillId="0" borderId="10" xfId="0" applyBorder="1"/>
    <xf numFmtId="0" fontId="18" fillId="0" borderId="11" xfId="0" applyFont="1" applyBorder="1"/>
    <xf numFmtId="3" fontId="18" fillId="0" borderId="11" xfId="0" applyNumberFormat="1" applyFont="1" applyBorder="1"/>
    <xf numFmtId="37" fontId="16" fillId="0" borderId="0" xfId="0" applyNumberFormat="1" applyFont="1" applyAlignment="1">
      <alignment vertical="center"/>
    </xf>
    <xf numFmtId="168" fontId="0" fillId="0" borderId="0" xfId="0" applyNumberFormat="1"/>
    <xf numFmtId="3" fontId="20" fillId="0" borderId="0" xfId="0" applyNumberFormat="1" applyFont="1"/>
    <xf numFmtId="0" fontId="0" fillId="2" borderId="0" xfId="0" applyFill="1"/>
    <xf numFmtId="3" fontId="0" fillId="2" borderId="0" xfId="0" applyNumberFormat="1" applyFill="1"/>
    <xf numFmtId="0" fontId="32" fillId="0" borderId="0" xfId="0" applyFont="1"/>
    <xf numFmtId="0" fontId="32" fillId="0" borderId="0" xfId="0" applyFont="1" applyAlignment="1">
      <alignment vertical="center"/>
    </xf>
    <xf numFmtId="0" fontId="32" fillId="0" borderId="0" xfId="0" applyFont="1" applyAlignment="1">
      <alignment vertical="top"/>
    </xf>
    <xf numFmtId="0" fontId="18" fillId="0" borderId="0" xfId="0" applyFont="1" applyAlignment="1">
      <alignment vertical="top" wrapText="1"/>
    </xf>
    <xf numFmtId="49" fontId="0" fillId="0" borderId="0" xfId="0" applyNumberFormat="1"/>
    <xf numFmtId="49" fontId="18" fillId="13" borderId="0" xfId="0" applyNumberFormat="1" applyFont="1" applyFill="1" applyAlignment="1">
      <alignment vertical="top"/>
    </xf>
    <xf numFmtId="168" fontId="18" fillId="13" borderId="0" xfId="0" applyNumberFormat="1" applyFont="1" applyFill="1" applyAlignment="1">
      <alignment vertical="top" wrapText="1"/>
    </xf>
    <xf numFmtId="3" fontId="33" fillId="0" borderId="0" xfId="0" applyNumberFormat="1" applyFont="1" applyAlignment="1">
      <alignment horizontal="right" vertical="center" wrapText="1" indent="1"/>
    </xf>
    <xf numFmtId="3" fontId="34" fillId="0" borderId="0" xfId="0" applyNumberFormat="1" applyFont="1" applyAlignment="1">
      <alignment horizontal="right" vertical="center" wrapText="1" indent="1"/>
    </xf>
    <xf numFmtId="0" fontId="33" fillId="0" borderId="0" xfId="0" applyFont="1" applyAlignment="1">
      <alignment horizontal="right" vertical="center" wrapText="1" indent="1"/>
    </xf>
    <xf numFmtId="0" fontId="20" fillId="0" borderId="0" xfId="0" applyFont="1"/>
    <xf numFmtId="0" fontId="5" fillId="0" borderId="19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49" fontId="20" fillId="2" borderId="0" xfId="0" applyNumberFormat="1" applyFont="1" applyFill="1"/>
    <xf numFmtId="168" fontId="20" fillId="2" borderId="0" xfId="0" applyNumberFormat="1" applyFont="1" applyFill="1"/>
    <xf numFmtId="1" fontId="0" fillId="0" borderId="0" xfId="0" applyNumberFormat="1"/>
    <xf numFmtId="0" fontId="0" fillId="15" borderId="0" xfId="0" applyFill="1" applyAlignment="1">
      <alignment vertical="top" wrapText="1"/>
    </xf>
    <xf numFmtId="0" fontId="0" fillId="14" borderId="0" xfId="0" applyFill="1" applyAlignment="1">
      <alignment vertical="top" wrapText="1"/>
    </xf>
    <xf numFmtId="0" fontId="0" fillId="12" borderId="0" xfId="0" applyFill="1" applyAlignment="1">
      <alignment vertical="top" wrapText="1"/>
    </xf>
    <xf numFmtId="0" fontId="0" fillId="16" borderId="0" xfId="0" applyFill="1" applyAlignment="1">
      <alignment vertical="top" wrapText="1"/>
    </xf>
    <xf numFmtId="0" fontId="18" fillId="15" borderId="0" xfId="0" applyFont="1" applyFill="1" applyAlignment="1">
      <alignment horizontal="centerContinuous"/>
    </xf>
    <xf numFmtId="0" fontId="18" fillId="12" borderId="0" xfId="0" applyFont="1" applyFill="1" applyAlignment="1">
      <alignment horizontal="centerContinuous"/>
    </xf>
    <xf numFmtId="0" fontId="18" fillId="14" borderId="0" xfId="0" applyFont="1" applyFill="1" applyAlignment="1">
      <alignment horizontal="centerContinuous"/>
    </xf>
    <xf numFmtId="0" fontId="18" fillId="16" borderId="0" xfId="0" applyFont="1" applyFill="1" applyAlignment="1">
      <alignment horizontal="centerContinuous"/>
    </xf>
    <xf numFmtId="0" fontId="18" fillId="17" borderId="0" xfId="0" applyFont="1" applyFill="1" applyAlignment="1">
      <alignment horizontal="center" vertical="center"/>
    </xf>
    <xf numFmtId="168" fontId="0" fillId="2" borderId="0" xfId="0" applyNumberFormat="1" applyFill="1"/>
    <xf numFmtId="1" fontId="0" fillId="2" borderId="0" xfId="0" applyNumberFormat="1" applyFill="1"/>
    <xf numFmtId="0" fontId="0" fillId="12" borderId="0" xfId="0" applyFill="1"/>
    <xf numFmtId="168" fontId="0" fillId="12" borderId="0" xfId="0" applyNumberFormat="1" applyFill="1"/>
    <xf numFmtId="1" fontId="0" fillId="12" borderId="0" xfId="0" applyNumberFormat="1" applyFill="1"/>
    <xf numFmtId="3" fontId="0" fillId="12" borderId="0" xfId="0" applyNumberFormat="1" applyFill="1"/>
    <xf numFmtId="168" fontId="20" fillId="0" borderId="0" xfId="0" applyNumberFormat="1" applyFont="1"/>
    <xf numFmtId="49" fontId="35" fillId="0" borderId="0" xfId="0" applyNumberFormat="1" applyFont="1"/>
    <xf numFmtId="166" fontId="0" fillId="0" borderId="0" xfId="0" applyNumberFormat="1"/>
    <xf numFmtId="1" fontId="6" fillId="0" borderId="0" xfId="0" applyNumberFormat="1" applyFont="1"/>
    <xf numFmtId="0" fontId="37" fillId="0" borderId="0" xfId="0" applyFont="1"/>
    <xf numFmtId="168" fontId="18" fillId="18" borderId="0" xfId="0" applyNumberFormat="1" applyFont="1" applyFill="1" applyAlignment="1">
      <alignment horizontal="centerContinuous"/>
    </xf>
    <xf numFmtId="168" fontId="18" fillId="12" borderId="0" xfId="0" applyNumberFormat="1" applyFont="1" applyFill="1" applyAlignment="1">
      <alignment horizontal="centerContinuous"/>
    </xf>
    <xf numFmtId="3" fontId="0" fillId="19" borderId="0" xfId="0" applyNumberFormat="1" applyFill="1"/>
    <xf numFmtId="49" fontId="0" fillId="12" borderId="0" xfId="0" applyNumberFormat="1" applyFill="1"/>
    <xf numFmtId="3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0" fillId="0" borderId="0" xfId="0" applyAlignment="1">
      <alignment horizontal="left"/>
    </xf>
    <xf numFmtId="0" fontId="40" fillId="0" borderId="0" xfId="0" applyFont="1" applyAlignment="1">
      <alignment horizontal="center" vertical="top"/>
    </xf>
    <xf numFmtId="168" fontId="37" fillId="0" borderId="0" xfId="0" applyNumberFormat="1" applyFont="1"/>
    <xf numFmtId="168" fontId="35" fillId="0" borderId="0" xfId="0" applyNumberFormat="1" applyFont="1"/>
    <xf numFmtId="0" fontId="42" fillId="0" borderId="0" xfId="0" applyFont="1"/>
    <xf numFmtId="49" fontId="43" fillId="0" borderId="0" xfId="0" applyNumberFormat="1" applyFont="1" applyAlignment="1">
      <alignment vertical="top"/>
    </xf>
    <xf numFmtId="0" fontId="42" fillId="0" borderId="0" xfId="0" applyFont="1" applyAlignment="1">
      <alignment vertical="top"/>
    </xf>
    <xf numFmtId="0" fontId="42" fillId="0" borderId="0" xfId="0" applyFont="1" applyAlignment="1">
      <alignment vertical="center"/>
    </xf>
    <xf numFmtId="3" fontId="42" fillId="0" borderId="0" xfId="0" applyNumberFormat="1" applyFont="1" applyAlignment="1">
      <alignment vertical="top"/>
    </xf>
    <xf numFmtId="0" fontId="15" fillId="0" borderId="0" xfId="0" applyFont="1" applyAlignment="1">
      <alignment horizontal="centerContinuous" vertical="center"/>
    </xf>
    <xf numFmtId="0" fontId="45" fillId="0" borderId="0" xfId="0" applyFont="1" applyAlignment="1">
      <alignment vertical="top"/>
    </xf>
    <xf numFmtId="3" fontId="45" fillId="0" borderId="0" xfId="0" applyNumberFormat="1" applyFont="1" applyAlignment="1">
      <alignment horizontal="center" wrapText="1"/>
    </xf>
    <xf numFmtId="0" fontId="45" fillId="0" borderId="0" xfId="0" applyFont="1"/>
    <xf numFmtId="0" fontId="45" fillId="0" borderId="15" xfId="0" applyFont="1" applyBorder="1"/>
    <xf numFmtId="3" fontId="45" fillId="0" borderId="0" xfId="0" applyNumberFormat="1" applyFont="1" applyAlignment="1">
      <alignment horizontal="left" vertical="center" indent="1"/>
    </xf>
    <xf numFmtId="3" fontId="45" fillId="0" borderId="0" xfId="0" applyNumberFormat="1" applyFont="1"/>
    <xf numFmtId="0" fontId="45" fillId="0" borderId="0" xfId="0" applyFont="1" applyAlignment="1">
      <alignment horizontal="left" vertical="center" indent="1"/>
    </xf>
    <xf numFmtId="0" fontId="15" fillId="0" borderId="18" xfId="0" applyFont="1" applyBorder="1" applyAlignment="1">
      <alignment horizontal="right" vertical="center" indent="1"/>
    </xf>
    <xf numFmtId="3" fontId="33" fillId="0" borderId="0" xfId="0" applyNumberFormat="1" applyFont="1" applyAlignment="1">
      <alignment horizontal="right" vertical="top"/>
    </xf>
    <xf numFmtId="3" fontId="34" fillId="0" borderId="13" xfId="0" applyNumberFormat="1" applyFont="1" applyBorder="1" applyAlignment="1">
      <alignment horizontal="right" vertical="center"/>
    </xf>
    <xf numFmtId="3" fontId="34" fillId="0" borderId="0" xfId="0" applyNumberFormat="1" applyFont="1" applyAlignment="1">
      <alignment horizontal="right" wrapText="1" indent="1"/>
    </xf>
    <xf numFmtId="168" fontId="34" fillId="0" borderId="0" xfId="0" applyNumberFormat="1" applyFont="1" applyAlignment="1">
      <alignment horizontal="right" wrapText="1" indent="1"/>
    </xf>
    <xf numFmtId="3" fontId="28" fillId="0" borderId="0" xfId="0" applyNumberFormat="1" applyFont="1" applyAlignment="1">
      <alignment horizontal="right" wrapText="1" indent="1"/>
    </xf>
    <xf numFmtId="168" fontId="28" fillId="0" borderId="0" xfId="0" applyNumberFormat="1" applyFont="1" applyAlignment="1">
      <alignment horizontal="right" wrapText="1" indent="1"/>
    </xf>
    <xf numFmtId="0" fontId="31" fillId="0" borderId="0" xfId="0" applyFont="1" applyAlignment="1">
      <alignment horizontal="right" wrapText="1" indent="1"/>
    </xf>
    <xf numFmtId="168" fontId="31" fillId="0" borderId="0" xfId="0" applyNumberFormat="1" applyFont="1" applyAlignment="1">
      <alignment horizontal="right" wrapText="1" indent="1"/>
    </xf>
    <xf numFmtId="3" fontId="33" fillId="0" borderId="0" xfId="0" applyNumberFormat="1" applyFont="1" applyAlignment="1">
      <alignment horizontal="right" wrapText="1" indent="1"/>
    </xf>
    <xf numFmtId="168" fontId="33" fillId="0" borderId="0" xfId="0" applyNumberFormat="1" applyFont="1" applyAlignment="1">
      <alignment horizontal="right" wrapText="1" indent="1"/>
    </xf>
    <xf numFmtId="0" fontId="28" fillId="0" borderId="0" xfId="0" applyFont="1" applyAlignment="1">
      <alignment horizontal="right" wrapText="1" indent="1"/>
    </xf>
    <xf numFmtId="3" fontId="31" fillId="0" borderId="0" xfId="0" applyNumberFormat="1" applyFont="1" applyAlignment="1">
      <alignment horizontal="right" wrapText="1" indent="1"/>
    </xf>
    <xf numFmtId="0" fontId="47" fillId="0" borderId="0" xfId="0" applyFont="1"/>
    <xf numFmtId="168" fontId="47" fillId="0" borderId="0" xfId="0" applyNumberFormat="1" applyFont="1"/>
    <xf numFmtId="3" fontId="31" fillId="0" borderId="0" xfId="0" applyNumberFormat="1" applyFont="1" applyAlignment="1">
      <alignment horizontal="center" wrapText="1"/>
    </xf>
    <xf numFmtId="0" fontId="31" fillId="0" borderId="0" xfId="0" applyFont="1" applyAlignment="1">
      <alignment horizontal="center" wrapText="1"/>
    </xf>
    <xf numFmtId="3" fontId="28" fillId="0" borderId="0" xfId="0" applyNumberFormat="1" applyFont="1" applyAlignment="1">
      <alignment horizontal="center" wrapText="1"/>
    </xf>
    <xf numFmtId="0" fontId="34" fillId="0" borderId="0" xfId="0" applyFont="1" applyAlignment="1">
      <alignment horizontal="centerContinuous" vertical="top"/>
    </xf>
    <xf numFmtId="0" fontId="0" fillId="0" borderId="0" xfId="0" applyAlignment="1">
      <alignment horizontal="centerContinuous" vertical="top"/>
    </xf>
    <xf numFmtId="168" fontId="28" fillId="0" borderId="0" xfId="0" applyNumberFormat="1" applyFont="1" applyAlignment="1">
      <alignment horizontal="centerContinuous" vertical="top" wrapText="1"/>
    </xf>
    <xf numFmtId="3" fontId="33" fillId="0" borderId="17" xfId="0" applyNumberFormat="1" applyFont="1" applyBorder="1" applyAlignment="1">
      <alignment horizontal="right" vertical="center" wrapText="1" indent="1"/>
    </xf>
    <xf numFmtId="168" fontId="49" fillId="0" borderId="0" xfId="0" applyNumberFormat="1" applyFont="1" applyAlignment="1">
      <alignment horizontal="center" wrapText="1"/>
    </xf>
    <xf numFmtId="0" fontId="15" fillId="0" borderId="0" xfId="0" applyFont="1" applyAlignment="1">
      <alignment horizontal="centerContinuous" vertical="top"/>
    </xf>
    <xf numFmtId="0" fontId="22" fillId="0" borderId="0" xfId="0" applyFont="1" applyAlignment="1">
      <alignment horizontal="centerContinuous" vertical="top"/>
    </xf>
    <xf numFmtId="0" fontId="34" fillId="0" borderId="0" xfId="0" applyFont="1" applyAlignment="1">
      <alignment horizontal="centerContinuous" vertical="center"/>
    </xf>
    <xf numFmtId="168" fontId="45" fillId="0" borderId="0" xfId="0" applyNumberFormat="1" applyFont="1" applyAlignment="1">
      <alignment horizontal="right" wrapText="1" indent="3"/>
    </xf>
    <xf numFmtId="0" fontId="34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5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49" fontId="15" fillId="0" borderId="0" xfId="0" applyNumberFormat="1" applyFont="1"/>
    <xf numFmtId="49" fontId="48" fillId="0" borderId="0" xfId="0" applyNumberFormat="1" applyFont="1" applyAlignment="1">
      <alignment vertical="top"/>
    </xf>
    <xf numFmtId="0" fontId="15" fillId="0" borderId="0" xfId="0" applyFont="1" applyAlignment="1">
      <alignment horizontal="centerContinuous"/>
    </xf>
    <xf numFmtId="0" fontId="48" fillId="0" borderId="12" xfId="0" applyFont="1" applyBorder="1" applyAlignment="1">
      <alignment horizontal="centerContinuous" vertical="top"/>
    </xf>
    <xf numFmtId="0" fontId="15" fillId="0" borderId="18" xfId="0" applyFont="1" applyBorder="1" applyAlignment="1">
      <alignment horizontal="centerContinuous" vertical="center"/>
    </xf>
    <xf numFmtId="0" fontId="15" fillId="0" borderId="16" xfId="0" applyFont="1" applyBorder="1" applyAlignment="1">
      <alignment horizontal="centerContinuous" vertical="center"/>
    </xf>
    <xf numFmtId="0" fontId="4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33" fillId="0" borderId="0" xfId="0" applyFont="1" applyAlignment="1">
      <alignment horizontal="right" vertical="top" indent="1"/>
    </xf>
    <xf numFmtId="3" fontId="45" fillId="0" borderId="0" xfId="0" applyNumberFormat="1" applyFont="1" applyAlignment="1">
      <alignment vertical="top"/>
    </xf>
    <xf numFmtId="0" fontId="5" fillId="0" borderId="0" xfId="0" applyFont="1" applyAlignment="1">
      <alignment horizontal="left"/>
    </xf>
    <xf numFmtId="0" fontId="6" fillId="2" borderId="0" xfId="0" applyFont="1" applyFill="1"/>
    <xf numFmtId="0" fontId="45" fillId="0" borderId="0" xfId="0" applyFont="1" applyAlignment="1">
      <alignment horizontal="center" wrapText="1"/>
    </xf>
    <xf numFmtId="0" fontId="45" fillId="0" borderId="0" xfId="0" applyFont="1" applyAlignment="1">
      <alignment horizontal="right" wrapText="1" indent="3"/>
    </xf>
    <xf numFmtId="0" fontId="45" fillId="0" borderId="17" xfId="0" applyFont="1" applyBorder="1" applyAlignment="1">
      <alignment horizontal="center" wrapText="1"/>
    </xf>
    <xf numFmtId="0" fontId="45" fillId="0" borderId="17" xfId="0" applyFont="1" applyBorder="1" applyAlignment="1">
      <alignment horizontal="right" wrapText="1" indent="3"/>
    </xf>
    <xf numFmtId="3" fontId="45" fillId="0" borderId="0" xfId="0" applyNumberFormat="1" applyFont="1" applyAlignment="1">
      <alignment horizontal="center"/>
    </xf>
    <xf numFmtId="0" fontId="33" fillId="0" borderId="0" xfId="0" applyFont="1" applyAlignment="1">
      <alignment horizontal="right" wrapText="1" indent="1"/>
    </xf>
    <xf numFmtId="171" fontId="22" fillId="0" borderId="0" xfId="0" applyNumberFormat="1" applyFont="1"/>
    <xf numFmtId="0" fontId="34" fillId="0" borderId="17" xfId="0" applyFont="1" applyBorder="1" applyAlignment="1">
      <alignment horizontal="center" wrapText="1"/>
    </xf>
    <xf numFmtId="0" fontId="33" fillId="0" borderId="17" xfId="0" applyFont="1" applyBorder="1" applyAlignment="1">
      <alignment horizontal="center" wrapText="1"/>
    </xf>
    <xf numFmtId="0" fontId="34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53" fillId="0" borderId="0" xfId="0" applyFont="1" applyAlignment="1">
      <alignment horizontal="center" vertical="center"/>
    </xf>
    <xf numFmtId="0" fontId="54" fillId="0" borderId="0" xfId="0" applyFont="1" applyAlignment="1">
      <alignment horizontal="left" wrapText="1"/>
    </xf>
    <xf numFmtId="0" fontId="34" fillId="0" borderId="0" xfId="0" applyFont="1" applyAlignment="1">
      <alignment horizontal="right" vertical="center" wrapText="1"/>
    </xf>
    <xf numFmtId="0" fontId="34" fillId="0" borderId="0" xfId="0" applyFont="1" applyAlignment="1">
      <alignment horizontal="right" vertical="center" wrapText="1" indent="1"/>
    </xf>
    <xf numFmtId="0" fontId="34" fillId="0" borderId="0" xfId="0" applyFont="1" applyAlignment="1">
      <alignment horizontal="center" wrapText="1"/>
    </xf>
    <xf numFmtId="0" fontId="33" fillId="0" borderId="0" xfId="0" applyFont="1" applyAlignment="1">
      <alignment horizontal="center" wrapText="1"/>
    </xf>
    <xf numFmtId="0" fontId="34" fillId="0" borderId="17" xfId="0" applyFont="1" applyBorder="1" applyAlignment="1">
      <alignment horizontal="centerContinuous" vertical="center"/>
    </xf>
    <xf numFmtId="0" fontId="33" fillId="0" borderId="17" xfId="0" applyFont="1" applyBorder="1" applyAlignment="1">
      <alignment horizontal="right" vertical="center" wrapText="1" indent="1"/>
    </xf>
    <xf numFmtId="168" fontId="42" fillId="0" borderId="0" xfId="0" applyNumberFormat="1" applyFont="1" applyAlignment="1">
      <alignment vertical="top"/>
    </xf>
    <xf numFmtId="0" fontId="44" fillId="0" borderId="0" xfId="0" applyFont="1" applyAlignment="1">
      <alignment horizontal="left" vertical="top"/>
    </xf>
    <xf numFmtId="0" fontId="0" fillId="20" borderId="0" xfId="0" applyFill="1"/>
    <xf numFmtId="0" fontId="6" fillId="0" borderId="19" xfId="0" applyFont="1" applyBorder="1" applyAlignment="1">
      <alignment horizontal="center" vertical="top" wrapText="1"/>
    </xf>
    <xf numFmtId="168" fontId="0" fillId="0" borderId="0" xfId="0" applyNumberFormat="1" applyAlignment="1">
      <alignment horizontal="left"/>
    </xf>
    <xf numFmtId="175" fontId="0" fillId="0" borderId="0" xfId="65" applyNumberFormat="1" applyFont="1"/>
    <xf numFmtId="49" fontId="45" fillId="0" borderId="0" xfId="0" applyNumberFormat="1" applyFont="1"/>
    <xf numFmtId="166" fontId="45" fillId="0" borderId="0" xfId="0" applyNumberFormat="1" applyFont="1"/>
    <xf numFmtId="0" fontId="48" fillId="0" borderId="0" xfId="0" applyFont="1" applyAlignment="1">
      <alignment horizontal="left" vertical="top"/>
    </xf>
    <xf numFmtId="0" fontId="48" fillId="0" borderId="0" xfId="0" applyFont="1" applyAlignment="1">
      <alignment horizontal="left"/>
    </xf>
    <xf numFmtId="3" fontId="60" fillId="0" borderId="13" xfId="0" applyNumberFormat="1" applyFont="1" applyBorder="1" applyAlignment="1">
      <alignment horizontal="right" vertical="center"/>
    </xf>
    <xf numFmtId="0" fontId="0" fillId="0" borderId="0" xfId="0" applyAlignment="1">
      <alignment wrapText="1"/>
    </xf>
    <xf numFmtId="3" fontId="33" fillId="0" borderId="0" xfId="0" applyNumberFormat="1" applyFont="1" applyAlignment="1">
      <alignment horizontal="right" vertical="top" indent="1"/>
    </xf>
    <xf numFmtId="177" fontId="37" fillId="0" borderId="0" xfId="1" applyNumberFormat="1" applyFont="1" applyFill="1"/>
    <xf numFmtId="177" fontId="22" fillId="0" borderId="0" xfId="1" applyNumberFormat="1" applyFont="1" applyFill="1"/>
    <xf numFmtId="168" fontId="34" fillId="0" borderId="0" xfId="0" applyNumberFormat="1" applyFont="1" applyAlignment="1">
      <alignment horizontal="center" wrapText="1"/>
    </xf>
    <xf numFmtId="0" fontId="41" fillId="0" borderId="18" xfId="0" applyFont="1" applyBorder="1" applyAlignment="1">
      <alignment horizontal="right" vertical="center" indent="1"/>
    </xf>
    <xf numFmtId="0" fontId="0" fillId="0" borderId="0" xfId="0" applyAlignment="1">
      <alignment horizontal="centerContinuous"/>
    </xf>
    <xf numFmtId="3" fontId="59" fillId="0" borderId="0" xfId="0" applyNumberFormat="1" applyFont="1" applyAlignment="1">
      <alignment horizontal="right" wrapText="1" indent="1"/>
    </xf>
    <xf numFmtId="177" fontId="59" fillId="0" borderId="0" xfId="1" applyNumberFormat="1" applyFont="1" applyFill="1" applyAlignment="1">
      <alignment horizontal="right" wrapText="1" indent="1"/>
    </xf>
    <xf numFmtId="168" fontId="59" fillId="0" borderId="0" xfId="0" applyNumberFormat="1" applyFont="1" applyAlignment="1">
      <alignment horizontal="right" wrapText="1" indent="1"/>
    </xf>
    <xf numFmtId="3" fontId="60" fillId="0" borderId="0" xfId="0" applyNumberFormat="1" applyFont="1" applyAlignment="1">
      <alignment horizontal="right" wrapText="1" indent="1"/>
    </xf>
    <xf numFmtId="168" fontId="60" fillId="0" borderId="0" xfId="0" applyNumberFormat="1" applyFont="1" applyAlignment="1">
      <alignment horizontal="right" wrapText="1" indent="1"/>
    </xf>
    <xf numFmtId="0" fontId="60" fillId="0" borderId="0" xfId="0" applyFont="1" applyAlignment="1">
      <alignment horizontal="centerContinuous" vertical="center"/>
    </xf>
    <xf numFmtId="3" fontId="59" fillId="0" borderId="0" xfId="0" applyNumberFormat="1" applyFont="1" applyAlignment="1">
      <alignment horizontal="right" vertical="center" wrapText="1" indent="1"/>
    </xf>
    <xf numFmtId="166" fontId="28" fillId="0" borderId="0" xfId="0" applyNumberFormat="1" applyFont="1" applyAlignment="1">
      <alignment horizontal="center" wrapText="1"/>
    </xf>
    <xf numFmtId="177" fontId="45" fillId="0" borderId="0" xfId="1" applyNumberFormat="1" applyFont="1" applyFill="1"/>
    <xf numFmtId="0" fontId="15" fillId="0" borderId="0" xfId="0" applyFont="1" applyAlignment="1">
      <alignment horizontal="right" vertical="center" indent="1"/>
    </xf>
    <xf numFmtId="177" fontId="0" fillId="0" borderId="0" xfId="1" applyNumberFormat="1" applyFont="1"/>
    <xf numFmtId="0" fontId="34" fillId="0" borderId="2" xfId="0" applyFont="1" applyBorder="1" applyAlignment="1">
      <alignment horizontal="centerContinuous" vertical="center"/>
    </xf>
    <xf numFmtId="0" fontId="34" fillId="0" borderId="2" xfId="0" applyFont="1" applyBorder="1" applyAlignment="1">
      <alignment horizontal="right" vertical="center" wrapText="1" indent="1"/>
    </xf>
    <xf numFmtId="165" fontId="0" fillId="0" borderId="0" xfId="0" applyNumberFormat="1"/>
    <xf numFmtId="49" fontId="61" fillId="0" borderId="0" xfId="0" applyNumberFormat="1" applyFont="1"/>
    <xf numFmtId="49" fontId="62" fillId="0" borderId="0" xfId="0" applyNumberFormat="1" applyFont="1" applyAlignment="1">
      <alignment vertical="top"/>
    </xf>
    <xf numFmtId="0" fontId="63" fillId="0" borderId="0" xfId="0" applyFont="1"/>
    <xf numFmtId="49" fontId="15" fillId="0" borderId="0" xfId="0" applyNumberFormat="1" applyFont="1" applyAlignment="1">
      <alignment vertical="center"/>
    </xf>
    <xf numFmtId="49" fontId="48" fillId="0" borderId="0" xfId="0" applyNumberFormat="1" applyFont="1" applyAlignment="1">
      <alignment vertical="center"/>
    </xf>
    <xf numFmtId="0" fontId="6" fillId="0" borderId="0" xfId="0" applyFont="1" applyAlignment="1">
      <alignment horizontal="center"/>
    </xf>
    <xf numFmtId="169" fontId="59" fillId="0" borderId="0" xfId="1" applyNumberFormat="1" applyFont="1" applyFill="1" applyBorder="1" applyAlignment="1">
      <alignment horizontal="right" vertical="top" wrapText="1"/>
    </xf>
    <xf numFmtId="0" fontId="51" fillId="0" borderId="0" xfId="0" applyFont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3" fontId="34" fillId="0" borderId="0" xfId="0" applyNumberFormat="1" applyFont="1" applyAlignment="1">
      <alignment horizontal="right" vertical="top" indent="1"/>
    </xf>
    <xf numFmtId="3" fontId="34" fillId="0" borderId="0" xfId="0" applyNumberFormat="1" applyFont="1"/>
    <xf numFmtId="3" fontId="33" fillId="0" borderId="0" xfId="0" applyNumberFormat="1" applyFont="1" applyAlignment="1">
      <alignment horizontal="right" vertical="top" wrapText="1"/>
    </xf>
    <xf numFmtId="0" fontId="65" fillId="0" borderId="0" xfId="0" applyFont="1"/>
    <xf numFmtId="0" fontId="65" fillId="0" borderId="0" xfId="0" applyFont="1" applyAlignment="1">
      <alignment horizontal="left" vertical="center" indent="1"/>
    </xf>
    <xf numFmtId="0" fontId="45" fillId="0" borderId="0" xfId="0" applyFont="1" applyAlignment="1">
      <alignment horizontal="left"/>
    </xf>
    <xf numFmtId="0" fontId="45" fillId="0" borderId="0" xfId="0" applyFont="1" applyAlignment="1">
      <alignment horizontal="left" vertical="center"/>
    </xf>
    <xf numFmtId="168" fontId="31" fillId="0" borderId="0" xfId="0" applyNumberFormat="1" applyFont="1" applyAlignment="1">
      <alignment horizontal="center" wrapText="1"/>
    </xf>
    <xf numFmtId="3" fontId="60" fillId="0" borderId="0" xfId="0" applyNumberFormat="1" applyFont="1" applyAlignment="1">
      <alignment horizontal="right" vertical="center" wrapText="1" indent="1"/>
    </xf>
    <xf numFmtId="3" fontId="34" fillId="0" borderId="20" xfId="0" applyNumberFormat="1" applyFont="1" applyBorder="1" applyAlignment="1">
      <alignment horizontal="right" vertical="center"/>
    </xf>
    <xf numFmtId="169" fontId="22" fillId="0" borderId="0" xfId="1" applyNumberFormat="1" applyFont="1" applyAlignment="1">
      <alignment vertical="center"/>
    </xf>
    <xf numFmtId="0" fontId="15" fillId="0" borderId="17" xfId="0" applyFont="1" applyBorder="1" applyAlignment="1">
      <alignment vertical="center"/>
    </xf>
    <xf numFmtId="0" fontId="48" fillId="0" borderId="12" xfId="0" applyFont="1" applyBorder="1" applyAlignment="1">
      <alignment vertical="top"/>
    </xf>
    <xf numFmtId="0" fontId="15" fillId="0" borderId="12" xfId="0" applyFont="1" applyBorder="1" applyAlignment="1">
      <alignment horizontal="right" vertical="center" indent="1"/>
    </xf>
    <xf numFmtId="0" fontId="15" fillId="0" borderId="0" xfId="0" applyFont="1" applyAlignment="1">
      <alignment horizontal="right" vertical="top"/>
    </xf>
    <xf numFmtId="0" fontId="48" fillId="0" borderId="0" xfId="0" applyFont="1" applyAlignment="1">
      <alignment horizontal="right" vertical="top"/>
    </xf>
    <xf numFmtId="0" fontId="55" fillId="0" borderId="15" xfId="0" applyFont="1" applyBorder="1" applyAlignment="1">
      <alignment horizontal="center" vertical="center"/>
    </xf>
    <xf numFmtId="3" fontId="67" fillId="0" borderId="0" xfId="0" applyNumberFormat="1" applyFont="1" applyAlignment="1">
      <alignment horizontal="right" vertical="top" wrapText="1"/>
    </xf>
    <xf numFmtId="3" fontId="68" fillId="0" borderId="20" xfId="0" applyNumberFormat="1" applyFont="1" applyBorder="1" applyAlignment="1">
      <alignment horizontal="right" vertical="center"/>
    </xf>
    <xf numFmtId="165" fontId="20" fillId="0" borderId="0" xfId="0" applyNumberFormat="1" applyFont="1"/>
    <xf numFmtId="0" fontId="20" fillId="0" borderId="0" xfId="0" applyFont="1" applyAlignment="1">
      <alignment horizontal="centerContinuous" vertical="top"/>
    </xf>
    <xf numFmtId="169" fontId="0" fillId="0" borderId="0" xfId="1" applyNumberFormat="1" applyFont="1"/>
    <xf numFmtId="169" fontId="22" fillId="0" borderId="0" xfId="1" applyNumberFormat="1" applyFont="1"/>
    <xf numFmtId="169" fontId="37" fillId="0" borderId="0" xfId="1" applyNumberFormat="1" applyFont="1"/>
    <xf numFmtId="0" fontId="55" fillId="0" borderId="12" xfId="0" applyFont="1" applyBorder="1" applyAlignment="1">
      <alignment horizontal="right" vertical="center" indent="1"/>
    </xf>
    <xf numFmtId="0" fontId="15" fillId="0" borderId="6" xfId="0" applyFont="1" applyBorder="1" applyAlignment="1">
      <alignment vertical="center" wrapText="1"/>
    </xf>
    <xf numFmtId="3" fontId="45" fillId="0" borderId="0" xfId="0" applyNumberFormat="1" applyFont="1" applyAlignment="1">
      <alignment horizontal="right" wrapText="1" indent="5"/>
    </xf>
    <xf numFmtId="0" fontId="45" fillId="0" borderId="0" xfId="0" applyFont="1" applyAlignment="1">
      <alignment horizontal="right" wrapText="1" indent="5"/>
    </xf>
    <xf numFmtId="169" fontId="42" fillId="0" borderId="0" xfId="1" applyNumberFormat="1" applyFont="1"/>
    <xf numFmtId="169" fontId="47" fillId="0" borderId="0" xfId="1" applyNumberFormat="1" applyFont="1" applyAlignment="1">
      <alignment vertical="top"/>
    </xf>
    <xf numFmtId="169" fontId="47" fillId="0" borderId="0" xfId="1" applyNumberFormat="1" applyFont="1"/>
    <xf numFmtId="169" fontId="47" fillId="0" borderId="0" xfId="1" applyNumberFormat="1" applyFont="1" applyAlignment="1">
      <alignment vertical="center"/>
    </xf>
    <xf numFmtId="169" fontId="34" fillId="0" borderId="0" xfId="1" applyNumberFormat="1" applyFont="1" applyFill="1" applyAlignment="1">
      <alignment horizontal="right" wrapText="1" indent="1"/>
    </xf>
    <xf numFmtId="169" fontId="22" fillId="0" borderId="0" xfId="1" applyNumberFormat="1" applyFont="1" applyFill="1"/>
    <xf numFmtId="169" fontId="34" fillId="0" borderId="0" xfId="1" applyNumberFormat="1" applyFont="1" applyAlignment="1">
      <alignment horizontal="right" wrapText="1" indent="1"/>
    </xf>
    <xf numFmtId="169" fontId="34" fillId="0" borderId="0" xfId="1" applyNumberFormat="1" applyFont="1" applyBorder="1" applyAlignment="1">
      <alignment horizontal="center" wrapText="1"/>
    </xf>
    <xf numFmtId="169" fontId="32" fillId="0" borderId="0" xfId="1" applyNumberFormat="1" applyFont="1"/>
    <xf numFmtId="169" fontId="32" fillId="0" borderId="0" xfId="1" applyNumberFormat="1" applyFont="1" applyAlignment="1">
      <alignment vertical="top"/>
    </xf>
    <xf numFmtId="169" fontId="32" fillId="0" borderId="0" xfId="1" applyNumberFormat="1" applyFont="1" applyAlignment="1">
      <alignment vertical="center"/>
    </xf>
    <xf numFmtId="169" fontId="37" fillId="0" borderId="0" xfId="1" applyNumberFormat="1" applyFont="1" applyFill="1"/>
    <xf numFmtId="168" fontId="46" fillId="0" borderId="0" xfId="0" applyNumberFormat="1" applyFont="1" applyAlignment="1">
      <alignment horizontal="left" vertical="top"/>
    </xf>
    <xf numFmtId="168" fontId="29" fillId="0" borderId="0" xfId="0" applyNumberFormat="1" applyFont="1" applyAlignment="1">
      <alignment horizontal="center" vertical="center" wrapText="1"/>
    </xf>
    <xf numFmtId="169" fontId="12" fillId="0" borderId="0" xfId="1" applyNumberFormat="1" applyFont="1" applyAlignment="1">
      <alignment horizontal="right" vertical="center" wrapText="1" indent="1"/>
    </xf>
    <xf numFmtId="1" fontId="34" fillId="0" borderId="0" xfId="1" applyNumberFormat="1" applyFont="1" applyFill="1" applyAlignment="1">
      <alignment horizontal="right" wrapText="1" indent="1"/>
    </xf>
    <xf numFmtId="1" fontId="34" fillId="0" borderId="0" xfId="1" applyNumberFormat="1" applyFont="1" applyAlignment="1">
      <alignment horizontal="right" wrapText="1" indent="1"/>
    </xf>
    <xf numFmtId="1" fontId="12" fillId="0" borderId="0" xfId="1" applyNumberFormat="1" applyFont="1" applyAlignment="1">
      <alignment horizontal="right" vertical="center" wrapText="1" indent="1"/>
    </xf>
    <xf numFmtId="1" fontId="34" fillId="0" borderId="0" xfId="0" applyNumberFormat="1" applyFont="1" applyAlignment="1">
      <alignment horizontal="right" wrapText="1" indent="1"/>
    </xf>
    <xf numFmtId="0" fontId="52" fillId="0" borderId="0" xfId="0" applyFont="1"/>
    <xf numFmtId="169" fontId="22" fillId="0" borderId="0" xfId="1" applyNumberFormat="1" applyFont="1" applyFill="1" applyAlignment="1">
      <alignment vertical="center"/>
    </xf>
    <xf numFmtId="0" fontId="37" fillId="0" borderId="0" xfId="0" applyFont="1" applyAlignment="1">
      <alignment vertical="top"/>
    </xf>
    <xf numFmtId="0" fontId="37" fillId="0" borderId="0" xfId="0" applyFont="1" applyAlignment="1">
      <alignment vertical="center"/>
    </xf>
    <xf numFmtId="168" fontId="22" fillId="0" borderId="0" xfId="0" applyNumberFormat="1" applyFont="1"/>
    <xf numFmtId="0" fontId="60" fillId="0" borderId="0" xfId="0" applyFont="1" applyAlignment="1">
      <alignment horizontal="centerContinuous"/>
    </xf>
    <xf numFmtId="0" fontId="37" fillId="0" borderId="2" xfId="0" applyFont="1" applyBorder="1"/>
    <xf numFmtId="0" fontId="52" fillId="0" borderId="2" xfId="0" applyFont="1" applyBorder="1"/>
    <xf numFmtId="168" fontId="52" fillId="0" borderId="2" xfId="0" applyNumberFormat="1" applyFont="1" applyBorder="1"/>
    <xf numFmtId="168" fontId="52" fillId="0" borderId="0" xfId="0" applyNumberFormat="1" applyFont="1"/>
    <xf numFmtId="43" fontId="6" fillId="2" borderId="0" xfId="1" applyFont="1" applyFill="1"/>
    <xf numFmtId="166" fontId="0" fillId="0" borderId="0" xfId="0" applyNumberFormat="1" applyAlignment="1">
      <alignment wrapText="1"/>
    </xf>
    <xf numFmtId="49" fontId="18" fillId="13" borderId="0" xfId="0" applyNumberFormat="1" applyFont="1" applyFill="1" applyAlignment="1">
      <alignment vertical="top" wrapText="1"/>
    </xf>
    <xf numFmtId="166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15" fillId="0" borderId="0" xfId="0" applyFont="1" applyAlignment="1">
      <alignment horizontal="right" vertical="center"/>
    </xf>
    <xf numFmtId="49" fontId="22" fillId="0" borderId="0" xfId="0" applyNumberFormat="1" applyFont="1"/>
    <xf numFmtId="0" fontId="48" fillId="0" borderId="19" xfId="0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0" fontId="22" fillId="0" borderId="2" xfId="0" applyFont="1" applyBorder="1" applyAlignment="1">
      <alignment horizontal="center" vertical="top"/>
    </xf>
    <xf numFmtId="0" fontId="45" fillId="0" borderId="2" xfId="0" applyFont="1" applyBorder="1" applyAlignment="1">
      <alignment horizontal="right" wrapText="1" indent="5"/>
    </xf>
    <xf numFmtId="0" fontId="45" fillId="0" borderId="2" xfId="0" applyFont="1" applyBorder="1" applyAlignment="1">
      <alignment horizontal="center" wrapText="1"/>
    </xf>
    <xf numFmtId="0" fontId="45" fillId="0" borderId="2" xfId="0" applyFont="1" applyBorder="1" applyAlignment="1">
      <alignment horizontal="right" wrapText="1" indent="3"/>
    </xf>
    <xf numFmtId="43" fontId="0" fillId="0" borderId="0" xfId="0" applyNumberFormat="1"/>
    <xf numFmtId="0" fontId="0" fillId="21" borderId="0" xfId="0" applyFill="1"/>
    <xf numFmtId="0" fontId="18" fillId="21" borderId="0" xfId="0" applyFont="1" applyFill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top" wrapText="1"/>
    </xf>
    <xf numFmtId="1" fontId="18" fillId="13" borderId="0" xfId="0" applyNumberFormat="1" applyFont="1" applyFill="1" applyAlignment="1">
      <alignment horizontal="center" vertical="top" wrapText="1"/>
    </xf>
    <xf numFmtId="1" fontId="22" fillId="0" borderId="0" xfId="0" applyNumberFormat="1" applyFont="1" applyAlignment="1">
      <alignment horizontal="center"/>
    </xf>
    <xf numFmtId="169" fontId="42" fillId="0" borderId="0" xfId="0" applyNumberFormat="1" applyFont="1" applyAlignment="1">
      <alignment vertical="center"/>
    </xf>
    <xf numFmtId="43" fontId="42" fillId="0" borderId="0" xfId="1" applyFont="1" applyAlignment="1">
      <alignment vertical="top"/>
    </xf>
    <xf numFmtId="0" fontId="15" fillId="0" borderId="0" xfId="0" applyFont="1" applyAlignment="1">
      <alignment horizontal="right"/>
    </xf>
    <xf numFmtId="169" fontId="6" fillId="0" borderId="0" xfId="1" applyNumberFormat="1" applyFont="1"/>
    <xf numFmtId="0" fontId="48" fillId="0" borderId="0" xfId="0" applyFont="1" applyAlignment="1">
      <alignment horizontal="centerContinuous" vertical="top" wrapText="1"/>
    </xf>
    <xf numFmtId="166" fontId="45" fillId="0" borderId="0" xfId="0" applyNumberFormat="1" applyFont="1" applyAlignment="1">
      <alignment vertical="center"/>
    </xf>
    <xf numFmtId="3" fontId="45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169" fontId="6" fillId="2" borderId="0" xfId="1" applyNumberFormat="1" applyFont="1" applyFill="1"/>
    <xf numFmtId="3" fontId="45" fillId="0" borderId="0" xfId="0" applyNumberFormat="1" applyFont="1" applyAlignment="1">
      <alignment vertical="center"/>
    </xf>
    <xf numFmtId="0" fontId="70" fillId="0" borderId="0" xfId="0" applyFont="1" applyAlignment="1">
      <alignment vertical="top"/>
    </xf>
    <xf numFmtId="3" fontId="69" fillId="0" borderId="0" xfId="0" applyNumberFormat="1" applyFont="1" applyAlignment="1">
      <alignment horizontal="right" vertical="top"/>
    </xf>
    <xf numFmtId="0" fontId="69" fillId="0" borderId="0" xfId="0" applyFont="1" applyAlignment="1">
      <alignment vertical="top"/>
    </xf>
    <xf numFmtId="0" fontId="70" fillId="0" borderId="0" xfId="0" applyFont="1" applyAlignment="1">
      <alignment vertical="center"/>
    </xf>
    <xf numFmtId="3" fontId="70" fillId="0" borderId="0" xfId="0" applyNumberFormat="1" applyFont="1" applyAlignment="1">
      <alignment vertical="center"/>
    </xf>
    <xf numFmtId="0" fontId="70" fillId="0" borderId="0" xfId="0" applyFont="1"/>
    <xf numFmtId="3" fontId="70" fillId="0" borderId="0" xfId="0" applyNumberFormat="1" applyFont="1"/>
    <xf numFmtId="3" fontId="70" fillId="0" borderId="0" xfId="0" applyNumberFormat="1" applyFont="1" applyAlignment="1">
      <alignment vertical="top"/>
    </xf>
    <xf numFmtId="43" fontId="70" fillId="0" borderId="0" xfId="1" applyFont="1" applyAlignment="1">
      <alignment vertical="top"/>
    </xf>
    <xf numFmtId="0" fontId="69" fillId="0" borderId="0" xfId="0" applyFont="1"/>
    <xf numFmtId="3" fontId="69" fillId="0" borderId="0" xfId="0" applyNumberFormat="1" applyFont="1"/>
    <xf numFmtId="0" fontId="47" fillId="0" borderId="2" xfId="0" applyFont="1" applyBorder="1"/>
    <xf numFmtId="168" fontId="47" fillId="0" borderId="2" xfId="0" applyNumberFormat="1" applyFont="1" applyBorder="1"/>
    <xf numFmtId="169" fontId="69" fillId="0" borderId="0" xfId="1" applyNumberFormat="1" applyFont="1" applyFill="1" applyAlignment="1">
      <alignment horizontal="right"/>
    </xf>
    <xf numFmtId="169" fontId="22" fillId="0" borderId="0" xfId="1" applyNumberFormat="1" applyFont="1" applyFill="1" applyAlignment="1">
      <alignment horizontal="right" vertical="center"/>
    </xf>
    <xf numFmtId="169" fontId="22" fillId="0" borderId="0" xfId="1" applyNumberFormat="1" applyFont="1" applyAlignment="1">
      <alignment horizontal="right"/>
    </xf>
    <xf numFmtId="169" fontId="63" fillId="0" borderId="0" xfId="1" applyNumberFormat="1" applyFont="1" applyAlignment="1">
      <alignment horizontal="right"/>
    </xf>
    <xf numFmtId="169" fontId="22" fillId="0" borderId="0" xfId="1" applyNumberFormat="1" applyFont="1" applyAlignment="1">
      <alignment horizontal="right" vertical="center"/>
    </xf>
    <xf numFmtId="0" fontId="69" fillId="0" borderId="0" xfId="0" applyFont="1" applyAlignment="1">
      <alignment vertical="center"/>
    </xf>
    <xf numFmtId="169" fontId="69" fillId="0" borderId="0" xfId="1" applyNumberFormat="1" applyFont="1" applyFill="1" applyAlignment="1">
      <alignment horizontal="right" vertical="center"/>
    </xf>
    <xf numFmtId="3" fontId="69" fillId="0" borderId="0" xfId="0" applyNumberFormat="1" applyFont="1" applyAlignment="1">
      <alignment vertical="center"/>
    </xf>
    <xf numFmtId="169" fontId="69" fillId="0" borderId="0" xfId="1" applyNumberFormat="1" applyFont="1" applyAlignment="1">
      <alignment horizontal="right" vertical="center"/>
    </xf>
    <xf numFmtId="169" fontId="69" fillId="0" borderId="0" xfId="1" applyNumberFormat="1" applyFont="1" applyAlignment="1">
      <alignment horizontal="right"/>
    </xf>
    <xf numFmtId="3" fontId="64" fillId="0" borderId="0" xfId="0" applyNumberFormat="1" applyFont="1" applyAlignment="1">
      <alignment horizontal="right" vertical="top"/>
    </xf>
    <xf numFmtId="0" fontId="15" fillId="0" borderId="18" xfId="0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right" vertical="center"/>
    </xf>
    <xf numFmtId="169" fontId="22" fillId="0" borderId="0" xfId="1" applyNumberFormat="1" applyFont="1" applyFill="1" applyAlignment="1">
      <alignment horizontal="right"/>
    </xf>
    <xf numFmtId="169" fontId="63" fillId="0" borderId="0" xfId="1" applyNumberFormat="1" applyFont="1" applyFill="1" applyAlignment="1">
      <alignment horizontal="right"/>
    </xf>
    <xf numFmtId="0" fontId="50" fillId="0" borderId="0" xfId="0" applyFont="1" applyAlignment="1">
      <alignment horizontal="center" vertical="center"/>
    </xf>
    <xf numFmtId="3" fontId="64" fillId="0" borderId="0" xfId="0" applyNumberFormat="1" applyFont="1" applyAlignment="1">
      <alignment vertical="top"/>
    </xf>
    <xf numFmtId="3" fontId="64" fillId="0" borderId="19" xfId="0" applyNumberFormat="1" applyFont="1" applyBorder="1" applyAlignment="1">
      <alignment vertical="top"/>
    </xf>
    <xf numFmtId="3" fontId="4" fillId="0" borderId="13" xfId="0" applyNumberFormat="1" applyFont="1" applyBorder="1" applyAlignment="1">
      <alignment vertical="center"/>
    </xf>
    <xf numFmtId="0" fontId="51" fillId="0" borderId="0" xfId="0" applyFont="1" applyAlignment="1">
      <alignment vertical="center"/>
    </xf>
    <xf numFmtId="49" fontId="43" fillId="0" borderId="0" xfId="0" applyNumberFormat="1" applyFont="1" applyAlignment="1">
      <alignment horizontal="left" vertical="top"/>
    </xf>
    <xf numFmtId="0" fontId="37" fillId="0" borderId="0" xfId="0" applyFont="1" applyAlignment="1">
      <alignment horizontal="left"/>
    </xf>
    <xf numFmtId="0" fontId="40" fillId="0" borderId="0" xfId="0" applyFont="1" applyAlignment="1">
      <alignment horizontal="left" vertical="top"/>
    </xf>
    <xf numFmtId="3" fontId="60" fillId="0" borderId="0" xfId="67" applyNumberFormat="1" applyFont="1" applyFill="1" applyBorder="1" applyAlignment="1">
      <alignment horizontal="center"/>
    </xf>
    <xf numFmtId="0" fontId="15" fillId="0" borderId="17" xfId="0" applyFont="1" applyBorder="1"/>
    <xf numFmtId="0" fontId="15" fillId="0" borderId="22" xfId="0" applyFont="1" applyBorder="1" applyAlignment="1">
      <alignment horizontal="centerContinuous" vertical="center"/>
    </xf>
    <xf numFmtId="3" fontId="33" fillId="0" borderId="2" xfId="0" applyNumberFormat="1" applyFont="1" applyBorder="1" applyAlignment="1">
      <alignment horizontal="right" vertical="center" wrapText="1" indent="1"/>
    </xf>
    <xf numFmtId="3" fontId="34" fillId="0" borderId="2" xfId="0" applyNumberFormat="1" applyFont="1" applyBorder="1" applyAlignment="1">
      <alignment horizontal="right" vertical="center" wrapText="1" indent="1"/>
    </xf>
    <xf numFmtId="3" fontId="59" fillId="0" borderId="0" xfId="1" applyNumberFormat="1" applyFont="1" applyFill="1" applyBorder="1" applyAlignment="1">
      <alignment horizontal="right" vertical="top" wrapText="1"/>
    </xf>
    <xf numFmtId="3" fontId="34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48" fillId="0" borderId="0" xfId="0" applyFont="1" applyAlignment="1">
      <alignment horizontal="center" vertical="top"/>
    </xf>
    <xf numFmtId="0" fontId="15" fillId="0" borderId="23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center"/>
    </xf>
    <xf numFmtId="0" fontId="71" fillId="23" borderId="0" xfId="0" applyFont="1" applyFill="1" applyAlignment="1">
      <alignment vertical="top"/>
    </xf>
    <xf numFmtId="0" fontId="73" fillId="23" borderId="0" xfId="0" applyFont="1" applyFill="1" applyAlignment="1">
      <alignment horizontal="centerContinuous" vertical="top" wrapText="1"/>
    </xf>
    <xf numFmtId="0" fontId="71" fillId="23" borderId="0" xfId="0" applyFont="1" applyFill="1" applyAlignment="1">
      <alignment horizontal="centerContinuous" vertical="top" wrapText="1"/>
    </xf>
    <xf numFmtId="168" fontId="73" fillId="23" borderId="0" xfId="0" applyNumberFormat="1" applyFont="1" applyFill="1" applyAlignment="1">
      <alignment horizontal="centerContinuous" vertical="top" wrapText="1"/>
    </xf>
    <xf numFmtId="0" fontId="73" fillId="23" borderId="0" xfId="0" applyFont="1" applyFill="1" applyAlignment="1">
      <alignment horizontal="center" vertical="top" wrapText="1"/>
    </xf>
    <xf numFmtId="0" fontId="74" fillId="23" borderId="0" xfId="0" applyFont="1" applyFill="1" applyAlignment="1">
      <alignment horizontal="centerContinuous" vertical="top" wrapText="1"/>
    </xf>
    <xf numFmtId="0" fontId="75" fillId="23" borderId="0" xfId="0" applyFont="1" applyFill="1" applyAlignment="1">
      <alignment horizontal="centerContinuous" vertical="top" wrapText="1"/>
    </xf>
    <xf numFmtId="0" fontId="5" fillId="0" borderId="0" xfId="0" applyFont="1" applyBorder="1" applyAlignment="1">
      <alignment horizontal="left"/>
    </xf>
    <xf numFmtId="0" fontId="48" fillId="0" borderId="0" xfId="0" applyFont="1" applyBorder="1" applyAlignment="1">
      <alignment horizontal="left"/>
    </xf>
    <xf numFmtId="0" fontId="20" fillId="0" borderId="0" xfId="0" applyFont="1" applyBorder="1" applyAlignment="1">
      <alignment horizontal="centerContinuous" vertical="top"/>
    </xf>
    <xf numFmtId="0" fontId="15" fillId="0" borderId="0" xfId="0" applyFont="1" applyBorder="1" applyAlignment="1">
      <alignment vertical="center"/>
    </xf>
    <xf numFmtId="0" fontId="45" fillId="0" borderId="0" xfId="0" applyFont="1" applyBorder="1"/>
    <xf numFmtId="0" fontId="72" fillId="23" borderId="0" xfId="0" applyFont="1" applyFill="1" applyBorder="1" applyAlignment="1">
      <alignment horizontal="center" vertical="top" wrapText="1"/>
    </xf>
    <xf numFmtId="0" fontId="30" fillId="0" borderId="0" xfId="0" applyFont="1" applyBorder="1" applyAlignment="1">
      <alignment horizontal="center" vertical="top" wrapText="1"/>
    </xf>
    <xf numFmtId="0" fontId="74" fillId="23" borderId="24" xfId="0" applyFont="1" applyFill="1" applyBorder="1" applyAlignment="1">
      <alignment horizontal="centerContinuous" vertical="top" wrapText="1"/>
    </xf>
    <xf numFmtId="168" fontId="73" fillId="23" borderId="24" xfId="0" applyNumberFormat="1" applyFont="1" applyFill="1" applyBorder="1" applyAlignment="1">
      <alignment horizontal="centerContinuous" vertical="top" wrapText="1"/>
    </xf>
    <xf numFmtId="0" fontId="34" fillId="0" borderId="0" xfId="0" applyFont="1" applyBorder="1" applyAlignment="1">
      <alignment horizontal="centerContinuous"/>
    </xf>
    <xf numFmtId="0" fontId="22" fillId="0" borderId="0" xfId="0" applyFont="1" applyBorder="1" applyAlignment="1">
      <alignment horizontal="centerContinuous"/>
    </xf>
    <xf numFmtId="3" fontId="33" fillId="0" borderId="0" xfId="0" applyNumberFormat="1" applyFont="1" applyBorder="1" applyAlignment="1">
      <alignment horizontal="right" wrapText="1" indent="1"/>
    </xf>
    <xf numFmtId="168" fontId="33" fillId="0" borderId="0" xfId="0" applyNumberFormat="1" applyFont="1" applyBorder="1" applyAlignment="1">
      <alignment horizontal="right" wrapText="1" indent="1"/>
    </xf>
    <xf numFmtId="3" fontId="34" fillId="0" borderId="0" xfId="0" applyNumberFormat="1" applyFont="1" applyBorder="1" applyAlignment="1">
      <alignment horizontal="right" wrapText="1" indent="1"/>
    </xf>
    <xf numFmtId="168" fontId="34" fillId="0" borderId="0" xfId="0" applyNumberFormat="1" applyFont="1" applyBorder="1" applyAlignment="1">
      <alignment horizontal="right" wrapText="1" indent="1"/>
    </xf>
    <xf numFmtId="0" fontId="74" fillId="23" borderId="0" xfId="0" applyFont="1" applyFill="1" applyBorder="1" applyAlignment="1">
      <alignment horizontal="center" vertical="top" wrapText="1"/>
    </xf>
    <xf numFmtId="0" fontId="51" fillId="0" borderId="0" xfId="0" applyFont="1" applyBorder="1" applyAlignment="1">
      <alignment horizontal="center" vertical="center"/>
    </xf>
    <xf numFmtId="49" fontId="62" fillId="0" borderId="0" xfId="0" applyNumberFormat="1" applyFont="1" applyBorder="1" applyAlignment="1">
      <alignment vertical="top"/>
    </xf>
    <xf numFmtId="0" fontId="40" fillId="0" borderId="0" xfId="0" applyFont="1" applyBorder="1" applyAlignment="1">
      <alignment horizontal="left"/>
    </xf>
    <xf numFmtId="0" fontId="34" fillId="0" borderId="0" xfId="0" applyFont="1" applyBorder="1" applyAlignment="1">
      <alignment horizontal="right" vertical="center" wrapText="1"/>
    </xf>
    <xf numFmtId="0" fontId="34" fillId="0" borderId="0" xfId="0" applyFont="1" applyBorder="1" applyAlignment="1">
      <alignment horizontal="centerContinuous" vertical="center"/>
    </xf>
    <xf numFmtId="3" fontId="33" fillId="0" borderId="0" xfId="0" applyNumberFormat="1" applyFont="1" applyBorder="1" applyAlignment="1">
      <alignment horizontal="right" vertical="center" wrapText="1" indent="1"/>
    </xf>
    <xf numFmtId="3" fontId="34" fillId="0" borderId="0" xfId="0" applyNumberFormat="1" applyFont="1" applyBorder="1" applyAlignment="1">
      <alignment horizontal="right" vertical="center" wrapText="1" indent="1"/>
    </xf>
    <xf numFmtId="0" fontId="73" fillId="23" borderId="24" xfId="0" applyFont="1" applyFill="1" applyBorder="1" applyAlignment="1">
      <alignment horizontal="centerContinuous" vertical="center"/>
    </xf>
    <xf numFmtId="49" fontId="76" fillId="23" borderId="0" xfId="0" applyNumberFormat="1" applyFont="1" applyFill="1" applyBorder="1"/>
    <xf numFmtId="0" fontId="73" fillId="23" borderId="0" xfId="0" applyFont="1" applyFill="1" applyBorder="1" applyAlignment="1">
      <alignment horizontal="center"/>
    </xf>
    <xf numFmtId="0" fontId="73" fillId="23" borderId="0" xfId="0" applyFont="1" applyFill="1" applyBorder="1" applyAlignment="1">
      <alignment horizontal="centerContinuous"/>
    </xf>
    <xf numFmtId="0" fontId="76" fillId="23" borderId="0" xfId="0" applyFont="1" applyFill="1" applyBorder="1" applyAlignment="1">
      <alignment horizontal="centerContinuous"/>
    </xf>
    <xf numFmtId="0" fontId="74" fillId="23" borderId="0" xfId="0" applyFont="1" applyFill="1" applyAlignment="1">
      <alignment horizontal="center" vertical="top" wrapText="1"/>
    </xf>
    <xf numFmtId="0" fontId="76" fillId="23" borderId="24" xfId="0" applyFont="1" applyFill="1" applyBorder="1" applyAlignment="1">
      <alignment horizontal="centerContinuous" vertical="top" wrapText="1"/>
    </xf>
    <xf numFmtId="0" fontId="76" fillId="23" borderId="0" xfId="0" applyFont="1" applyFill="1" applyBorder="1"/>
    <xf numFmtId="0" fontId="73" fillId="23" borderId="0" xfId="0" applyFont="1" applyFill="1" applyBorder="1" applyAlignment="1">
      <alignment horizontal="center" vertical="center"/>
    </xf>
    <xf numFmtId="166" fontId="73" fillId="23" borderId="0" xfId="0" applyNumberFormat="1" applyFont="1" applyFill="1" applyBorder="1" applyAlignment="1">
      <alignment horizontal="center" vertical="center"/>
    </xf>
    <xf numFmtId="49" fontId="33" fillId="0" borderId="0" xfId="0" applyNumberFormat="1" applyFont="1" applyAlignment="1">
      <alignment horizontal="right"/>
    </xf>
    <xf numFmtId="0" fontId="33" fillId="0" borderId="0" xfId="0" applyFont="1"/>
    <xf numFmtId="0" fontId="33" fillId="0" borderId="0" xfId="0" applyFont="1" applyAlignment="1">
      <alignment horizontal="center"/>
    </xf>
    <xf numFmtId="166" fontId="33" fillId="0" borderId="0" xfId="0" applyNumberFormat="1" applyFont="1"/>
    <xf numFmtId="0" fontId="34" fillId="0" borderId="0" xfId="0" applyFont="1" applyAlignment="1">
      <alignment horizontal="left" vertical="top" wrapText="1"/>
    </xf>
    <xf numFmtId="0" fontId="34" fillId="0" borderId="0" xfId="0" applyFont="1" applyAlignment="1">
      <alignment horizontal="center" vertical="top" wrapText="1"/>
    </xf>
    <xf numFmtId="166" fontId="33" fillId="0" borderId="0" xfId="0" applyNumberFormat="1" applyFont="1" applyAlignment="1">
      <alignment horizontal="right" vertical="top" indent="1"/>
    </xf>
    <xf numFmtId="49" fontId="33" fillId="0" borderId="0" xfId="0" applyNumberFormat="1" applyFont="1" applyAlignment="1">
      <alignment horizontal="right" vertical="top"/>
    </xf>
    <xf numFmtId="0" fontId="33" fillId="0" borderId="0" xfId="0" applyFont="1" applyAlignment="1">
      <alignment horizontal="left" vertical="top"/>
    </xf>
    <xf numFmtId="0" fontId="34" fillId="0" borderId="0" xfId="0" applyFont="1" applyAlignment="1">
      <alignment horizontal="left" vertical="top"/>
    </xf>
    <xf numFmtId="49" fontId="34" fillId="0" borderId="0" xfId="0" applyNumberFormat="1" applyFont="1" applyAlignment="1">
      <alignment horizontal="right" vertical="top" wrapText="1"/>
    </xf>
    <xf numFmtId="0" fontId="33" fillId="0" borderId="0" xfId="0" applyFont="1" applyAlignment="1">
      <alignment horizontal="center" vertical="top"/>
    </xf>
    <xf numFmtId="49" fontId="33" fillId="0" borderId="13" xfId="0" applyNumberFormat="1" applyFont="1" applyBorder="1" applyAlignment="1">
      <alignment horizontal="right" vertical="center"/>
    </xf>
    <xf numFmtId="0" fontId="33" fillId="0" borderId="13" xfId="0" applyFont="1" applyBorder="1" applyAlignment="1">
      <alignment horizontal="left" vertical="center"/>
    </xf>
    <xf numFmtId="0" fontId="33" fillId="0" borderId="13" xfId="0" applyFont="1" applyBorder="1" applyAlignment="1">
      <alignment horizontal="center" vertical="center"/>
    </xf>
    <xf numFmtId="3" fontId="34" fillId="0" borderId="13" xfId="0" applyNumberFormat="1" applyFont="1" applyBorder="1" applyAlignment="1">
      <alignment horizontal="right" vertical="center" indent="1"/>
    </xf>
    <xf numFmtId="166" fontId="34" fillId="0" borderId="13" xfId="0" applyNumberFormat="1" applyFont="1" applyBorder="1" applyAlignment="1">
      <alignment horizontal="right" vertical="center" indent="1"/>
    </xf>
    <xf numFmtId="49" fontId="33" fillId="0" borderId="0" xfId="0" applyNumberFormat="1" applyFont="1"/>
    <xf numFmtId="3" fontId="33" fillId="0" borderId="0" xfId="0" applyNumberFormat="1" applyFont="1"/>
    <xf numFmtId="0" fontId="73" fillId="23" borderId="0" xfId="0" applyFont="1" applyFill="1" applyBorder="1" applyAlignment="1">
      <alignment horizontal="left" wrapText="1"/>
    </xf>
    <xf numFmtId="0" fontId="73" fillId="23" borderId="0" xfId="0" applyFont="1" applyFill="1" applyBorder="1" applyAlignment="1">
      <alignment horizontal="centerContinuous" wrapText="1"/>
    </xf>
    <xf numFmtId="0" fontId="73" fillId="23" borderId="0" xfId="0" applyFont="1" applyFill="1" applyBorder="1" applyAlignment="1">
      <alignment horizontal="centerContinuous" vertical="center"/>
    </xf>
    <xf numFmtId="3" fontId="33" fillId="0" borderId="0" xfId="0" applyNumberFormat="1" applyFont="1" applyAlignment="1">
      <alignment horizontal="right" vertical="top" indent="2"/>
    </xf>
    <xf numFmtId="0" fontId="34" fillId="0" borderId="12" xfId="0" applyFont="1" applyBorder="1" applyAlignment="1">
      <alignment horizontal="left" vertical="center" wrapText="1" indent="1"/>
    </xf>
    <xf numFmtId="0" fontId="33" fillId="0" borderId="12" xfId="0" applyFont="1" applyBorder="1" applyAlignment="1">
      <alignment horizontal="right" vertical="center" wrapText="1" indent="1"/>
    </xf>
    <xf numFmtId="0" fontId="33" fillId="0" borderId="12" xfId="0" applyFont="1" applyBorder="1" applyAlignment="1">
      <alignment horizontal="right" vertical="center" wrapText="1" indent="2"/>
    </xf>
    <xf numFmtId="0" fontId="34" fillId="0" borderId="14" xfId="0" applyFont="1" applyBorder="1" applyAlignment="1">
      <alignment horizontal="left" vertical="center" indent="1"/>
    </xf>
    <xf numFmtId="0" fontId="33" fillId="0" borderId="14" xfId="0" applyFont="1" applyBorder="1" applyAlignment="1">
      <alignment horizontal="center" vertical="center"/>
    </xf>
    <xf numFmtId="3" fontId="34" fillId="0" borderId="14" xfId="0" applyNumberFormat="1" applyFont="1" applyBorder="1" applyAlignment="1">
      <alignment horizontal="left" vertical="center" indent="1"/>
    </xf>
    <xf numFmtId="3" fontId="34" fillId="0" borderId="14" xfId="0" applyNumberFormat="1" applyFont="1" applyBorder="1" applyAlignment="1">
      <alignment horizontal="left" vertical="center" indent="5"/>
    </xf>
    <xf numFmtId="3" fontId="34" fillId="0" borderId="14" xfId="0" applyNumberFormat="1" applyFont="1" applyBorder="1" applyAlignment="1">
      <alignment horizontal="left" vertical="center" indent="2"/>
    </xf>
    <xf numFmtId="3" fontId="34" fillId="0" borderId="14" xfId="0" applyNumberFormat="1" applyFont="1" applyBorder="1" applyAlignment="1">
      <alignment horizontal="right" vertical="center" indent="1"/>
    </xf>
    <xf numFmtId="0" fontId="33" fillId="0" borderId="0" xfId="0" applyFont="1" applyAlignment="1">
      <alignment horizontal="left" wrapText="1"/>
    </xf>
    <xf numFmtId="0" fontId="33" fillId="0" borderId="0" xfId="0" applyFont="1" applyAlignment="1">
      <alignment horizontal="right" wrapText="1"/>
    </xf>
    <xf numFmtId="43" fontId="33" fillId="0" borderId="0" xfId="1" applyFont="1" applyFill="1" applyBorder="1" applyAlignment="1">
      <alignment horizontal="left" wrapText="1"/>
    </xf>
    <xf numFmtId="0" fontId="74" fillId="23" borderId="0" xfId="0" applyFont="1" applyFill="1" applyBorder="1" applyAlignment="1">
      <alignment horizontal="left" vertical="top"/>
    </xf>
    <xf numFmtId="0" fontId="73" fillId="23" borderId="0" xfId="0" applyFont="1" applyFill="1" applyBorder="1" applyAlignment="1">
      <alignment horizontal="center" vertical="top" wrapText="1"/>
    </xf>
    <xf numFmtId="0" fontId="76" fillId="23" borderId="0" xfId="0" applyFont="1" applyFill="1" applyAlignment="1">
      <alignment vertical="top" wrapText="1"/>
    </xf>
    <xf numFmtId="0" fontId="76" fillId="23" borderId="0" xfId="0" applyFont="1" applyFill="1" applyBorder="1" applyAlignment="1">
      <alignment vertical="top"/>
    </xf>
    <xf numFmtId="0" fontId="76" fillId="23" borderId="0" xfId="0" applyFont="1" applyFill="1" applyBorder="1" applyAlignment="1">
      <alignment vertical="top" wrapText="1"/>
    </xf>
    <xf numFmtId="0" fontId="33" fillId="0" borderId="0" xfId="0" applyFont="1" applyBorder="1" applyAlignment="1">
      <alignment vertical="top"/>
    </xf>
    <xf numFmtId="0" fontId="34" fillId="0" borderId="0" xfId="0" applyFont="1" applyBorder="1" applyAlignment="1">
      <alignment horizontal="center" vertical="top"/>
    </xf>
    <xf numFmtId="0" fontId="40" fillId="0" borderId="0" xfId="0" applyFont="1" applyBorder="1" applyAlignment="1">
      <alignment horizontal="center" vertical="top"/>
    </xf>
    <xf numFmtId="3" fontId="33" fillId="0" borderId="0" xfId="0" applyNumberFormat="1" applyFont="1" applyAlignment="1">
      <alignment vertical="top"/>
    </xf>
    <xf numFmtId="164" fontId="33" fillId="0" borderId="0" xfId="0" applyNumberFormat="1" applyFont="1" applyAlignment="1">
      <alignment vertical="top"/>
    </xf>
    <xf numFmtId="3" fontId="34" fillId="0" borderId="14" xfId="0" applyNumberFormat="1" applyFont="1" applyBorder="1" applyAlignment="1">
      <alignment vertical="center"/>
    </xf>
    <xf numFmtId="0" fontId="73" fillId="23" borderId="0" xfId="0" applyFont="1" applyFill="1" applyBorder="1" applyAlignment="1">
      <alignment horizontal="center" wrapText="1"/>
    </xf>
    <xf numFmtId="3" fontId="34" fillId="22" borderId="13" xfId="0" applyNumberFormat="1" applyFont="1" applyFill="1" applyBorder="1" applyAlignment="1">
      <alignment vertical="center"/>
    </xf>
    <xf numFmtId="3" fontId="34" fillId="22" borderId="13" xfId="0" applyNumberFormat="1" applyFont="1" applyFill="1" applyBorder="1" applyAlignment="1">
      <alignment horizontal="right" vertical="center"/>
    </xf>
    <xf numFmtId="0" fontId="73" fillId="23" borderId="24" xfId="0" applyFont="1" applyFill="1" applyBorder="1" applyAlignment="1">
      <alignment horizontal="centerContinuous" vertical="top" wrapText="1"/>
    </xf>
    <xf numFmtId="0" fontId="73" fillId="23" borderId="0" xfId="0" quotePrefix="1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Continuous" vertical="top"/>
    </xf>
    <xf numFmtId="3" fontId="33" fillId="0" borderId="0" xfId="0" applyNumberFormat="1" applyFont="1" applyBorder="1" applyAlignment="1">
      <alignment horizontal="right" wrapText="1" indent="5"/>
    </xf>
    <xf numFmtId="3" fontId="33" fillId="0" borderId="0" xfId="0" applyNumberFormat="1" applyFont="1" applyBorder="1" applyAlignment="1">
      <alignment horizontal="center" wrapText="1"/>
    </xf>
    <xf numFmtId="168" fontId="33" fillId="0" borderId="0" xfId="0" applyNumberFormat="1" applyFont="1" applyBorder="1" applyAlignment="1">
      <alignment horizontal="right" wrapText="1" indent="3"/>
    </xf>
    <xf numFmtId="3" fontId="33" fillId="0" borderId="0" xfId="0" applyNumberFormat="1" applyFont="1" applyAlignment="1">
      <alignment horizontal="right" vertical="top" wrapText="1" indent="5"/>
    </xf>
    <xf numFmtId="3" fontId="33" fillId="0" borderId="0" xfId="0" applyNumberFormat="1" applyFont="1" applyAlignment="1">
      <alignment horizontal="center" vertical="top" wrapText="1"/>
    </xf>
    <xf numFmtId="168" fontId="33" fillId="0" borderId="0" xfId="0" applyNumberFormat="1" applyFont="1" applyAlignment="1">
      <alignment horizontal="right" vertical="top" wrapText="1" indent="3"/>
    </xf>
    <xf numFmtId="3" fontId="33" fillId="0" borderId="0" xfId="0" applyNumberFormat="1" applyFont="1" applyAlignment="1">
      <alignment horizontal="right" wrapText="1" indent="5"/>
    </xf>
    <xf numFmtId="3" fontId="33" fillId="0" borderId="0" xfId="0" applyNumberFormat="1" applyFont="1" applyAlignment="1">
      <alignment horizontal="center" wrapText="1"/>
    </xf>
    <xf numFmtId="168" fontId="33" fillId="0" borderId="0" xfId="0" applyNumberFormat="1" applyFont="1" applyAlignment="1">
      <alignment horizontal="right" wrapText="1" indent="3"/>
    </xf>
    <xf numFmtId="0" fontId="34" fillId="0" borderId="0" xfId="0" applyFont="1" applyAlignment="1">
      <alignment horizontal="center" vertical="top"/>
    </xf>
    <xf numFmtId="0" fontId="60" fillId="0" borderId="0" xfId="0" applyFont="1" applyAlignment="1">
      <alignment horizontal="centerContinuous" vertical="top"/>
    </xf>
    <xf numFmtId="0" fontId="0" fillId="0" borderId="0" xfId="0" applyFont="1" applyAlignment="1">
      <alignment horizontal="centerContinuous" vertical="top"/>
    </xf>
    <xf numFmtId="3" fontId="59" fillId="0" borderId="0" xfId="0" applyNumberFormat="1" applyFont="1" applyAlignment="1">
      <alignment horizontal="right" wrapText="1" indent="5"/>
    </xf>
    <xf numFmtId="3" fontId="59" fillId="0" borderId="0" xfId="0" applyNumberFormat="1" applyFont="1" applyAlignment="1">
      <alignment horizontal="center" wrapText="1"/>
    </xf>
    <xf numFmtId="168" fontId="59" fillId="0" borderId="0" xfId="0" applyNumberFormat="1" applyFont="1" applyAlignment="1">
      <alignment horizontal="right" wrapText="1" indent="3"/>
    </xf>
    <xf numFmtId="0" fontId="76" fillId="23" borderId="0" xfId="0" applyFont="1" applyFill="1" applyBorder="1" applyAlignment="1">
      <alignment horizontal="center" vertical="top"/>
    </xf>
    <xf numFmtId="0" fontId="73" fillId="23" borderId="0" xfId="0" applyFont="1" applyFill="1" applyBorder="1"/>
    <xf numFmtId="0" fontId="73" fillId="23" borderId="0" xfId="0" applyFont="1" applyFill="1" applyBorder="1" applyAlignment="1">
      <alignment horizontal="right" vertical="top"/>
    </xf>
    <xf numFmtId="0" fontId="74" fillId="23" borderId="12" xfId="0" applyFont="1" applyFill="1" applyBorder="1" applyAlignment="1">
      <alignment horizontal="centerContinuous" vertical="top"/>
    </xf>
    <xf numFmtId="0" fontId="76" fillId="23" borderId="0" xfId="0" applyFont="1" applyFill="1" applyAlignment="1">
      <alignment horizontal="center" vertical="top"/>
    </xf>
    <xf numFmtId="0" fontId="74" fillId="23" borderId="12" xfId="0" applyFont="1" applyFill="1" applyBorder="1" applyAlignment="1">
      <alignment vertical="top"/>
    </xf>
    <xf numFmtId="0" fontId="74" fillId="23" borderId="0" xfId="0" applyFont="1" applyFill="1" applyAlignment="1">
      <alignment horizontal="right" vertical="top"/>
    </xf>
    <xf numFmtId="0" fontId="74" fillId="23" borderId="0" xfId="0" applyFont="1" applyFill="1" applyAlignment="1">
      <alignment horizontal="center" vertical="top"/>
    </xf>
    <xf numFmtId="0" fontId="73" fillId="23" borderId="18" xfId="0" applyFont="1" applyFill="1" applyBorder="1" applyAlignment="1">
      <alignment horizontal="centerContinuous" vertical="center"/>
    </xf>
    <xf numFmtId="0" fontId="76" fillId="23" borderId="0" xfId="0" applyFont="1" applyFill="1" applyAlignment="1">
      <alignment horizontal="left" vertical="top" wrapText="1"/>
    </xf>
    <xf numFmtId="0" fontId="73" fillId="23" borderId="22" xfId="0" applyFont="1" applyFill="1" applyBorder="1" applyAlignment="1">
      <alignment horizontal="centerContinuous" vertical="distributed"/>
    </xf>
    <xf numFmtId="0" fontId="73" fillId="23" borderId="0" xfId="0" applyFont="1" applyFill="1" applyAlignment="1">
      <alignment horizontal="center" vertical="center"/>
    </xf>
    <xf numFmtId="0" fontId="73" fillId="23" borderId="16" xfId="0" applyFont="1" applyFill="1" applyBorder="1" applyAlignment="1">
      <alignment horizontal="center" vertical="center"/>
    </xf>
    <xf numFmtId="0" fontId="73" fillId="23" borderId="16" xfId="0" applyFont="1" applyFill="1" applyBorder="1" applyAlignment="1">
      <alignment horizontal="right" vertical="center" indent="1"/>
    </xf>
    <xf numFmtId="0" fontId="73" fillId="23" borderId="0" xfId="0" applyFont="1" applyFill="1" applyAlignment="1">
      <alignment horizontal="right" vertical="center" indent="1"/>
    </xf>
    <xf numFmtId="0" fontId="73" fillId="23" borderId="0" xfId="0" applyFont="1" applyFill="1" applyBorder="1" applyAlignment="1">
      <alignment horizontal="right" vertical="center" indent="1"/>
    </xf>
    <xf numFmtId="0" fontId="34" fillId="0" borderId="0" xfId="0" applyFont="1" applyBorder="1" applyAlignment="1">
      <alignment horizontal="center" vertical="center"/>
    </xf>
    <xf numFmtId="0" fontId="33" fillId="0" borderId="0" xfId="0" applyFont="1" applyAlignment="1">
      <alignment horizontal="left" vertical="top" wrapText="1"/>
    </xf>
    <xf numFmtId="3" fontId="33" fillId="0" borderId="19" xfId="0" applyNumberFormat="1" applyFont="1" applyBorder="1" applyAlignment="1">
      <alignment vertical="top"/>
    </xf>
    <xf numFmtId="3" fontId="34" fillId="0" borderId="13" xfId="0" applyNumberFormat="1" applyFont="1" applyBorder="1" applyAlignment="1">
      <alignment vertical="center"/>
    </xf>
    <xf numFmtId="0" fontId="73" fillId="23" borderId="0" xfId="0" applyFont="1" applyFill="1" applyAlignment="1">
      <alignment horizontal="right" vertical="top"/>
    </xf>
    <xf numFmtId="0" fontId="73" fillId="23" borderId="0" xfId="0" applyFont="1" applyFill="1" applyAlignment="1">
      <alignment horizontal="centerContinuous" vertical="top"/>
    </xf>
    <xf numFmtId="0" fontId="34" fillId="0" borderId="0" xfId="0" applyFont="1" applyBorder="1" applyAlignment="1">
      <alignment horizontal="right" vertical="center"/>
    </xf>
    <xf numFmtId="0" fontId="34" fillId="0" borderId="0" xfId="0" applyFont="1" applyAlignment="1">
      <alignment horizontal="centerContinuous" vertical="top" wrapText="1"/>
    </xf>
    <xf numFmtId="0" fontId="34" fillId="0" borderId="20" xfId="0" applyFont="1" applyBorder="1" applyAlignment="1">
      <alignment horizontal="centerContinuous" vertical="center"/>
    </xf>
    <xf numFmtId="0" fontId="34" fillId="0" borderId="13" xfId="0" applyFont="1" applyBorder="1" applyAlignment="1">
      <alignment horizontal="centerContinuous" vertical="center"/>
    </xf>
    <xf numFmtId="0" fontId="73" fillId="23" borderId="16" xfId="0" applyFont="1" applyFill="1" applyBorder="1" applyAlignment="1">
      <alignment horizontal="right" indent="2"/>
    </xf>
    <xf numFmtId="0" fontId="73" fillId="23" borderId="0" xfId="0" applyFont="1" applyFill="1" applyBorder="1" applyAlignment="1">
      <alignment horizontal="right" indent="2"/>
    </xf>
    <xf numFmtId="0" fontId="73" fillId="23" borderId="12" xfId="0" applyFont="1" applyFill="1" applyBorder="1" applyAlignment="1">
      <alignment horizontal="right"/>
    </xf>
    <xf numFmtId="0" fontId="0" fillId="0" borderId="0" xfId="0" applyFont="1" applyBorder="1" applyAlignment="1">
      <alignment vertical="center"/>
    </xf>
    <xf numFmtId="0" fontId="34" fillId="0" borderId="16" xfId="0" applyFont="1" applyBorder="1" applyAlignment="1">
      <alignment horizontal="center" vertical="center"/>
    </xf>
    <xf numFmtId="0" fontId="68" fillId="0" borderId="0" xfId="0" applyFont="1" applyBorder="1" applyAlignment="1">
      <alignment horizontal="centerContinuous" vertical="center"/>
    </xf>
    <xf numFmtId="3" fontId="33" fillId="0" borderId="0" xfId="0" applyNumberFormat="1" applyFont="1" applyAlignment="1">
      <alignment horizontal="right" vertical="top" wrapText="1" indent="1"/>
    </xf>
    <xf numFmtId="0" fontId="28" fillId="0" borderId="0" xfId="0" applyFont="1" applyAlignment="1">
      <alignment horizontal="left" vertical="top" wrapText="1" indent="1"/>
    </xf>
    <xf numFmtId="3" fontId="34" fillId="0" borderId="20" xfId="0" applyNumberFormat="1" applyFont="1" applyBorder="1" applyAlignment="1">
      <alignment horizontal="right" vertical="center" indent="1"/>
    </xf>
    <xf numFmtId="0" fontId="40" fillId="0" borderId="0" xfId="0" applyFont="1" applyBorder="1" applyAlignment="1">
      <alignment horizontal="left" vertical="top"/>
    </xf>
    <xf numFmtId="168" fontId="40" fillId="0" borderId="0" xfId="0" applyNumberFormat="1" applyFont="1" applyBorder="1" applyAlignment="1">
      <alignment horizontal="left" vertical="top"/>
    </xf>
    <xf numFmtId="168" fontId="74" fillId="23" borderId="0" xfId="0" applyNumberFormat="1" applyFont="1" applyFill="1" applyBorder="1" applyAlignment="1">
      <alignment horizontal="left" vertical="top"/>
    </xf>
    <xf numFmtId="0" fontId="74" fillId="23" borderId="0" xfId="0" applyFont="1" applyFill="1" applyBorder="1" applyAlignment="1">
      <alignment horizontal="left" vertical="center" wrapText="1"/>
    </xf>
    <xf numFmtId="0" fontId="74" fillId="23" borderId="0" xfId="0" applyFont="1" applyFill="1" applyBorder="1" applyAlignment="1">
      <alignment horizontal="center" vertical="center" wrapText="1"/>
    </xf>
    <xf numFmtId="168" fontId="73" fillId="23" borderId="0" xfId="0" applyNumberFormat="1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wrapText="1"/>
    </xf>
    <xf numFmtId="0" fontId="77" fillId="0" borderId="0" xfId="0" applyFont="1" applyBorder="1" applyAlignment="1">
      <alignment horizontal="center" wrapText="1"/>
    </xf>
    <xf numFmtId="168" fontId="77" fillId="0" borderId="0" xfId="0" applyNumberFormat="1" applyFont="1" applyBorder="1" applyAlignment="1">
      <alignment horizontal="center" wrapText="1"/>
    </xf>
    <xf numFmtId="0" fontId="78" fillId="0" borderId="0" xfId="0" applyFont="1" applyBorder="1" applyAlignment="1">
      <alignment horizontal="left" vertical="top"/>
    </xf>
    <xf numFmtId="168" fontId="78" fillId="0" borderId="0" xfId="0" applyNumberFormat="1" applyFont="1" applyBorder="1" applyAlignment="1">
      <alignment horizontal="left" vertical="top"/>
    </xf>
    <xf numFmtId="0" fontId="0" fillId="0" borderId="0" xfId="0" applyFont="1" applyAlignment="1">
      <alignment horizontal="centerContinuous"/>
    </xf>
    <xf numFmtId="0" fontId="28" fillId="0" borderId="0" xfId="0" applyFont="1" applyAlignment="1">
      <alignment horizontal="center" wrapText="1"/>
    </xf>
    <xf numFmtId="0" fontId="79" fillId="0" borderId="0" xfId="0" applyFont="1" applyAlignment="1">
      <alignment horizontal="center" wrapText="1"/>
    </xf>
    <xf numFmtId="168" fontId="79" fillId="0" borderId="0" xfId="0" applyNumberFormat="1" applyFont="1" applyAlignment="1">
      <alignment horizontal="center" wrapText="1"/>
    </xf>
    <xf numFmtId="0" fontId="74" fillId="23" borderId="0" xfId="0" applyFont="1" applyFill="1" applyBorder="1" applyAlignment="1">
      <alignment horizontal="centerContinuous" vertical="top" wrapText="1"/>
    </xf>
    <xf numFmtId="0" fontId="68" fillId="0" borderId="0" xfId="0" applyFont="1" applyBorder="1" applyAlignment="1">
      <alignment horizontal="center" wrapText="1"/>
    </xf>
    <xf numFmtId="0" fontId="23" fillId="0" borderId="0" xfId="0" applyFont="1" applyAlignment="1">
      <alignment horizontal="center" vertical="center"/>
    </xf>
    <xf numFmtId="49" fontId="40" fillId="0" borderId="0" xfId="0" applyNumberFormat="1" applyFont="1" applyAlignment="1">
      <alignment vertical="top"/>
    </xf>
    <xf numFmtId="49" fontId="34" fillId="0" borderId="0" xfId="0" applyNumberFormat="1" applyFont="1" applyAlignment="1">
      <alignment horizontal="center" vertical="top"/>
    </xf>
    <xf numFmtId="49" fontId="33" fillId="0" borderId="0" xfId="0" applyNumberFormat="1" applyFont="1" applyAlignment="1">
      <alignment horizontal="center" vertical="top"/>
    </xf>
    <xf numFmtId="0" fontId="34" fillId="0" borderId="0" xfId="0" applyFont="1" applyBorder="1" applyAlignment="1">
      <alignment horizontal="centerContinuous" vertical="center" wrapText="1"/>
    </xf>
    <xf numFmtId="0" fontId="40" fillId="0" borderId="0" xfId="0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0" fontId="42" fillId="23" borderId="0" xfId="0" applyFont="1" applyFill="1" applyAlignment="1">
      <alignment vertical="center"/>
    </xf>
    <xf numFmtId="0" fontId="42" fillId="23" borderId="0" xfId="0" applyFont="1" applyFill="1"/>
    <xf numFmtId="0" fontId="34" fillId="0" borderId="0" xfId="0" applyFont="1" applyAlignment="1">
      <alignment horizontal="center"/>
    </xf>
    <xf numFmtId="0" fontId="73" fillId="23" borderId="0" xfId="0" applyFont="1" applyFill="1" applyBorder="1" applyAlignment="1">
      <alignment vertical="center"/>
    </xf>
    <xf numFmtId="0" fontId="76" fillId="23" borderId="0" xfId="0" applyFont="1" applyFill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34" fillId="0" borderId="0" xfId="0" applyFont="1" applyAlignment="1">
      <alignment horizontal="left" vertical="top" wrapText="1"/>
    </xf>
    <xf numFmtId="0" fontId="51" fillId="0" borderId="0" xfId="0" applyFont="1" applyAlignment="1">
      <alignment horizontal="center" vertical="center"/>
    </xf>
    <xf numFmtId="0" fontId="74" fillId="23" borderId="0" xfId="0" applyFont="1" applyFill="1" applyAlignment="1">
      <alignment horizontal="center" vertical="top" wrapText="1"/>
    </xf>
    <xf numFmtId="0" fontId="73" fillId="23" borderId="0" xfId="0" applyFont="1" applyFill="1" applyAlignment="1">
      <alignment horizontal="left" vertical="top" wrapText="1" indent="1"/>
    </xf>
    <xf numFmtId="0" fontId="71" fillId="23" borderId="0" xfId="0" applyFont="1" applyFill="1" applyAlignment="1">
      <alignment horizontal="left" vertical="top" indent="1"/>
    </xf>
    <xf numFmtId="0" fontId="34" fillId="0" borderId="14" xfId="0" applyFont="1" applyBorder="1" applyAlignment="1">
      <alignment horizontal="center" vertical="center"/>
    </xf>
    <xf numFmtId="0" fontId="73" fillId="23" borderId="26" xfId="0" applyFont="1" applyFill="1" applyBorder="1" applyAlignment="1">
      <alignment horizontal="center" vertical="top" wrapText="1"/>
    </xf>
    <xf numFmtId="0" fontId="73" fillId="23" borderId="0" xfId="0" applyFont="1" applyFill="1" applyBorder="1" applyAlignment="1">
      <alignment horizontal="center" vertical="top" wrapText="1"/>
    </xf>
    <xf numFmtId="0" fontId="73" fillId="23" borderId="25" xfId="0" applyFont="1" applyFill="1" applyBorder="1" applyAlignment="1">
      <alignment horizontal="center" vertical="top" wrapText="1"/>
    </xf>
    <xf numFmtId="0" fontId="73" fillId="23" borderId="0" xfId="0" applyFont="1" applyFill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wrapText="1"/>
    </xf>
    <xf numFmtId="0" fontId="73" fillId="23" borderId="0" xfId="0" applyFont="1" applyFill="1" applyAlignment="1">
      <alignment horizontal="center" vertical="top" wrapText="1"/>
    </xf>
    <xf numFmtId="0" fontId="71" fillId="23" borderId="0" xfId="0" applyFont="1" applyFill="1" applyAlignment="1">
      <alignment horizontal="center" vertical="top" wrapText="1"/>
    </xf>
    <xf numFmtId="0" fontId="40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74" fillId="23" borderId="0" xfId="0" applyFont="1" applyFill="1" applyBorder="1" applyAlignment="1">
      <alignment horizontal="center" vertical="top" wrapText="1"/>
    </xf>
    <xf numFmtId="0" fontId="71" fillId="23" borderId="0" xfId="0" applyFont="1" applyFill="1" applyBorder="1" applyAlignment="1">
      <alignment horizontal="center" vertical="top" wrapText="1"/>
    </xf>
    <xf numFmtId="0" fontId="34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 wrapText="1"/>
    </xf>
    <xf numFmtId="0" fontId="40" fillId="0" borderId="13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15" fillId="0" borderId="0" xfId="0" applyFont="1" applyAlignment="1">
      <alignment horizontal="center" vertical="top"/>
    </xf>
    <xf numFmtId="0" fontId="71" fillId="23" borderId="0" xfId="0" applyFont="1" applyFill="1" applyBorder="1" applyAlignment="1">
      <alignment horizontal="center" wrapText="1"/>
    </xf>
    <xf numFmtId="0" fontId="22" fillId="0" borderId="0" xfId="0" applyFont="1" applyAlignment="1">
      <alignment horizontal="center" vertical="top"/>
    </xf>
    <xf numFmtId="0" fontId="15" fillId="0" borderId="23" xfId="0" applyFont="1" applyBorder="1" applyAlignment="1">
      <alignment horizontal="center" vertical="center"/>
    </xf>
    <xf numFmtId="0" fontId="33" fillId="0" borderId="0" xfId="0" applyFont="1" applyAlignment="1">
      <alignment horizontal="left" vertical="top" wrapText="1"/>
    </xf>
    <xf numFmtId="0" fontId="34" fillId="0" borderId="13" xfId="0" applyFont="1" applyBorder="1" applyAlignment="1">
      <alignment horizontal="left" vertical="center"/>
    </xf>
    <xf numFmtId="0" fontId="33" fillId="0" borderId="13" xfId="0" applyFont="1" applyBorder="1" applyAlignment="1">
      <alignment horizontal="left" vertical="center"/>
    </xf>
    <xf numFmtId="0" fontId="15" fillId="0" borderId="21" xfId="0" applyFont="1" applyBorder="1" applyAlignment="1">
      <alignment horizontal="center" vertical="center" wrapText="1"/>
    </xf>
    <xf numFmtId="0" fontId="73" fillId="23" borderId="12" xfId="0" applyFont="1" applyFill="1" applyBorder="1" applyAlignment="1">
      <alignment horizontal="center" vertical="center"/>
    </xf>
    <xf numFmtId="0" fontId="73" fillId="23" borderId="25" xfId="0" applyFont="1" applyFill="1" applyBorder="1" applyAlignment="1">
      <alignment horizontal="center" vertical="center"/>
    </xf>
    <xf numFmtId="0" fontId="73" fillId="23" borderId="18" xfId="0" applyFont="1" applyFill="1" applyBorder="1" applyAlignment="1">
      <alignment horizontal="center" vertical="center"/>
    </xf>
    <xf numFmtId="0" fontId="73" fillId="23" borderId="25" xfId="0" applyFont="1" applyFill="1" applyBorder="1" applyAlignment="1">
      <alignment horizontal="center" vertical="center" wrapText="1"/>
    </xf>
    <xf numFmtId="0" fontId="73" fillId="23" borderId="0" xfId="0" applyFont="1" applyFill="1" applyBorder="1" applyAlignment="1">
      <alignment horizontal="left"/>
    </xf>
    <xf numFmtId="0" fontId="15" fillId="0" borderId="17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8" fillId="0" borderId="19" xfId="0" applyFont="1" applyBorder="1" applyAlignment="1">
      <alignment horizontal="center" vertical="top"/>
    </xf>
    <xf numFmtId="0" fontId="15" fillId="0" borderId="0" xfId="0" applyFont="1" applyBorder="1" applyAlignment="1">
      <alignment horizontal="right"/>
    </xf>
    <xf numFmtId="0" fontId="34" fillId="0" borderId="0" xfId="0" applyFont="1" applyBorder="1" applyAlignment="1">
      <alignment horizontal="right"/>
    </xf>
    <xf numFmtId="0" fontId="73" fillId="23" borderId="0" xfId="0" applyFont="1" applyFill="1" applyBorder="1" applyAlignment="1">
      <alignment horizontal="center"/>
    </xf>
    <xf numFmtId="0" fontId="74" fillId="23" borderId="24" xfId="0" applyFont="1" applyFill="1" applyBorder="1" applyAlignment="1">
      <alignment horizontal="center" vertical="top"/>
    </xf>
    <xf numFmtId="0" fontId="74" fillId="23" borderId="0" xfId="0" applyFont="1" applyFill="1" applyBorder="1" applyAlignment="1">
      <alignment horizontal="center" vertical="top"/>
    </xf>
    <xf numFmtId="0" fontId="74" fillId="23" borderId="0" xfId="0" applyFont="1" applyFill="1" applyAlignment="1">
      <alignment horizontal="left" vertical="center"/>
    </xf>
    <xf numFmtId="0" fontId="15" fillId="0" borderId="22" xfId="0" applyFont="1" applyBorder="1" applyAlignment="1">
      <alignment horizontal="center" vertical="center" wrapText="1"/>
    </xf>
    <xf numFmtId="0" fontId="73" fillId="23" borderId="0" xfId="0" applyFont="1" applyFill="1" applyAlignment="1">
      <alignment horizontal="center"/>
    </xf>
    <xf numFmtId="0" fontId="74" fillId="23" borderId="0" xfId="0" applyFont="1" applyFill="1" applyAlignment="1">
      <alignment horizontal="center" vertical="top"/>
    </xf>
    <xf numFmtId="0" fontId="74" fillId="23" borderId="0" xfId="0" applyFont="1" applyFill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34" fillId="0" borderId="19" xfId="0" applyFont="1" applyBorder="1" applyAlignment="1">
      <alignment horizontal="right" vertical="top" wrapText="1"/>
    </xf>
    <xf numFmtId="0" fontId="3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 vertical="top" wrapText="1"/>
    </xf>
    <xf numFmtId="0" fontId="15" fillId="0" borderId="0" xfId="0" applyFont="1" applyBorder="1" applyAlignment="1">
      <alignment horizontal="center" vertical="center" wrapText="1"/>
    </xf>
    <xf numFmtId="0" fontId="73" fillId="23" borderId="0" xfId="0" applyFont="1" applyFill="1" applyAlignment="1">
      <alignment horizontal="center" vertical="center"/>
    </xf>
    <xf numFmtId="0" fontId="74" fillId="23" borderId="12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right" vertical="center" wrapText="1"/>
    </xf>
    <xf numFmtId="49" fontId="41" fillId="0" borderId="0" xfId="0" applyNumberFormat="1" applyFont="1" applyAlignment="1">
      <alignment horizontal="left"/>
    </xf>
    <xf numFmtId="0" fontId="50" fillId="0" borderId="0" xfId="0" applyFont="1" applyAlignment="1">
      <alignment horizontal="center" vertical="center"/>
    </xf>
    <xf numFmtId="0" fontId="74" fillId="23" borderId="24" xfId="0" applyFont="1" applyFill="1" applyBorder="1" applyAlignment="1">
      <alignment horizontal="center" vertical="center"/>
    </xf>
    <xf numFmtId="0" fontId="28" fillId="0" borderId="20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3" fontId="4" fillId="0" borderId="0" xfId="0" applyNumberFormat="1" applyFont="1" applyAlignment="1">
      <alignment horizontal="left" wrapText="1"/>
    </xf>
    <xf numFmtId="3" fontId="0" fillId="0" borderId="0" xfId="0" applyNumberFormat="1" applyAlignment="1">
      <alignment horizontal="left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top" wrapText="1"/>
    </xf>
    <xf numFmtId="0" fontId="0" fillId="0" borderId="0" xfId="0"/>
    <xf numFmtId="0" fontId="0" fillId="0" borderId="3" xfId="0" applyBorder="1"/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4" fillId="0" borderId="0" xfId="0" quotePrefix="1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49" fontId="15" fillId="0" borderId="0" xfId="0" applyNumberFormat="1" applyFont="1" applyAlignment="1">
      <alignment horizontal="left" wrapText="1"/>
    </xf>
    <xf numFmtId="49" fontId="48" fillId="0" borderId="0" xfId="0" applyNumberFormat="1" applyFont="1" applyAlignment="1">
      <alignment horizontal="left" vertical="top" wrapText="1"/>
    </xf>
    <xf numFmtId="0" fontId="74" fillId="23" borderId="24" xfId="0" applyFont="1" applyFill="1" applyBorder="1" applyAlignment="1">
      <alignment horizontal="center" vertical="top" wrapText="1"/>
    </xf>
    <xf numFmtId="49" fontId="41" fillId="0" borderId="0" xfId="0" applyNumberFormat="1" applyFont="1" applyAlignment="1">
      <alignment horizontal="left" wrapText="1"/>
    </xf>
    <xf numFmtId="49" fontId="43" fillId="0" borderId="0" xfId="0" applyNumberFormat="1" applyFont="1" applyAlignment="1">
      <alignment horizontal="left" vertical="top" wrapText="1"/>
    </xf>
    <xf numFmtId="0" fontId="34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/>
    <xf numFmtId="0" fontId="18" fillId="0" borderId="10" xfId="0" applyFont="1" applyBorder="1" applyAlignment="1">
      <alignment horizontal="center"/>
    </xf>
    <xf numFmtId="0" fontId="18" fillId="0" borderId="9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0" borderId="9" xfId="0" applyFont="1" applyBorder="1" applyAlignment="1">
      <alignment horizontal="center"/>
    </xf>
  </cellXfs>
  <cellStyles count="68">
    <cellStyle name="Comma" xfId="1" builtinId="3"/>
    <cellStyle name="Comma [0] 2" xfId="7" xr:uid="{00000000-0005-0000-0000-000001000000}"/>
    <cellStyle name="Comma [0] 3" xfId="6" xr:uid="{00000000-0005-0000-0000-000002000000}"/>
    <cellStyle name="Comma [0] 4" xfId="4" xr:uid="{00000000-0005-0000-0000-000003000000}"/>
    <cellStyle name="Comma 10" xfId="16" xr:uid="{00000000-0005-0000-0000-000004000000}"/>
    <cellStyle name="Comma 11" xfId="17" xr:uid="{00000000-0005-0000-0000-000005000000}"/>
    <cellStyle name="Comma 12" xfId="18" xr:uid="{00000000-0005-0000-0000-000006000000}"/>
    <cellStyle name="Comma 13" xfId="19" xr:uid="{00000000-0005-0000-0000-000007000000}"/>
    <cellStyle name="Comma 14" xfId="20" xr:uid="{00000000-0005-0000-0000-000008000000}"/>
    <cellStyle name="Comma 15" xfId="21" xr:uid="{00000000-0005-0000-0000-000009000000}"/>
    <cellStyle name="Comma 16" xfId="22" xr:uid="{00000000-0005-0000-0000-00000A000000}"/>
    <cellStyle name="Comma 17" xfId="23" xr:uid="{00000000-0005-0000-0000-00000B000000}"/>
    <cellStyle name="Comma 18" xfId="24" xr:uid="{00000000-0005-0000-0000-00000C000000}"/>
    <cellStyle name="Comma 19" xfId="25" xr:uid="{00000000-0005-0000-0000-00000D000000}"/>
    <cellStyle name="Comma 2" xfId="5" xr:uid="{00000000-0005-0000-0000-00000E000000}"/>
    <cellStyle name="Comma 20" xfId="26" xr:uid="{00000000-0005-0000-0000-00000F000000}"/>
    <cellStyle name="Comma 21" xfId="27" xr:uid="{00000000-0005-0000-0000-000010000000}"/>
    <cellStyle name="Comma 22" xfId="28" xr:uid="{00000000-0005-0000-0000-000011000000}"/>
    <cellStyle name="Comma 23" xfId="29" xr:uid="{00000000-0005-0000-0000-000012000000}"/>
    <cellStyle name="Comma 24" xfId="30" xr:uid="{00000000-0005-0000-0000-000013000000}"/>
    <cellStyle name="Comma 25" xfId="31" xr:uid="{00000000-0005-0000-0000-000014000000}"/>
    <cellStyle name="Comma 26" xfId="32" xr:uid="{00000000-0005-0000-0000-000015000000}"/>
    <cellStyle name="Comma 27" xfId="33" xr:uid="{00000000-0005-0000-0000-000016000000}"/>
    <cellStyle name="Comma 28" xfId="34" xr:uid="{00000000-0005-0000-0000-000017000000}"/>
    <cellStyle name="Comma 29" xfId="35" xr:uid="{00000000-0005-0000-0000-000018000000}"/>
    <cellStyle name="Comma 3" xfId="9" xr:uid="{00000000-0005-0000-0000-000019000000}"/>
    <cellStyle name="Comma 30" xfId="36" xr:uid="{00000000-0005-0000-0000-00001A000000}"/>
    <cellStyle name="Comma 31" xfId="8" xr:uid="{00000000-0005-0000-0000-00001B000000}"/>
    <cellStyle name="Comma 32" xfId="66" xr:uid="{00000000-0005-0000-0000-00001C000000}"/>
    <cellStyle name="Comma 4" xfId="10" xr:uid="{00000000-0005-0000-0000-00001D000000}"/>
    <cellStyle name="Comma 5" xfId="11" xr:uid="{00000000-0005-0000-0000-00001E000000}"/>
    <cellStyle name="Comma 6" xfId="12" xr:uid="{00000000-0005-0000-0000-00001F000000}"/>
    <cellStyle name="Comma 7" xfId="13" xr:uid="{00000000-0005-0000-0000-000020000000}"/>
    <cellStyle name="Comma 8" xfId="14" xr:uid="{00000000-0005-0000-0000-000021000000}"/>
    <cellStyle name="Comma 9" xfId="15" xr:uid="{00000000-0005-0000-0000-000022000000}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Normal" xfId="0" builtinId="0"/>
    <cellStyle name="Normal 2 2" xfId="67" xr:uid="{00000000-0005-0000-0000-000040000000}"/>
    <cellStyle name="Normal_calculation of %change (BM))" xfId="2" xr:uid="{00000000-0005-0000-0000-000041000000}"/>
    <cellStyle name="Normal_calculation of %change (BM))_1" xfId="3" xr:uid="{00000000-0005-0000-0000-000042000000}"/>
    <cellStyle name="Percent" xfId="65" builtinId="5"/>
  </cellStyles>
  <dxfs count="0"/>
  <tableStyles count="0" defaultTableStyle="TableStyleMedium9" defaultPivotStyle="PivotStyleLight16"/>
  <colors>
    <mruColors>
      <color rgb="FF700900"/>
      <color rgb="FF5B0800"/>
      <color rgb="FFC8AC7A"/>
      <color rgb="FF006BA1"/>
      <color rgb="FF920A00"/>
      <color rgb="FF420807"/>
      <color rgb="FF194968"/>
      <color rgb="FFD76B16"/>
      <color rgb="FFFAE7A3"/>
      <color rgb="FFF9E1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  <c:spPr>
        <a:scene3d>
          <a:camera prst="orthographicFront"/>
          <a:lightRig rig="threePt" dir="t"/>
        </a:scene3d>
        <a:sp3d>
          <a:contourClr>
            <a:srgbClr val="000000"/>
          </a:contourClr>
        </a:sp3d>
      </c:spPr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6.6659357944818406E-2"/>
          <c:y val="3.7081852407832301E-2"/>
          <c:w val="0.910570671645763"/>
          <c:h val="0.69378921175212704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carta2'!$U$56</c:f>
              <c:strCache>
                <c:ptCount val="1"/>
                <c:pt idx="0">
                  <c:v>Bangunan Kediaman                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69-4117-9168-75E3D4C59B69}"/>
            </c:ext>
          </c:extLst>
        </c:ser>
        <c:ser>
          <c:idx val="1"/>
          <c:order val="1"/>
          <c:tx>
            <c:strRef>
              <c:f>'Jad 5&amp;6 %changeguna unt carta2'!$V$56</c:f>
              <c:strCache>
                <c:ptCount val="1"/>
                <c:pt idx="0">
                  <c:v>Bangunan Bukan Kediaman                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69-4117-9168-75E3D4C59B69}"/>
            </c:ext>
          </c:extLst>
        </c:ser>
        <c:ser>
          <c:idx val="2"/>
          <c:order val="2"/>
          <c:tx>
            <c:strRef>
              <c:f>'Jad 5&amp;6 %changeguna unt carta2'!$W$56</c:f>
              <c:strCache>
                <c:ptCount val="1"/>
                <c:pt idx="0">
                  <c:v>Kejuruteraan Awam 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69-4117-9168-75E3D4C59B69}"/>
            </c:ext>
          </c:extLst>
        </c:ser>
        <c:ser>
          <c:idx val="3"/>
          <c:order val="3"/>
          <c:tx>
            <c:strRef>
              <c:f>'Jad 5&amp;6 %changeguna unt carta2'!$X$56</c:f>
              <c:strCache>
                <c:ptCount val="1"/>
                <c:pt idx="0">
                  <c:v>Pertukangan Khas                                        </c:v>
                </c:pt>
              </c:strCache>
            </c:strRef>
          </c:tx>
          <c:cat>
            <c:strRef>
              <c:f>'Jad 5&amp;6 %changeguna unt carta2'!$T$65:$T$84</c:f>
              <c:strCache>
                <c:ptCount val="20"/>
                <c:pt idx="0">
                  <c:v>S1/08</c:v>
                </c:pt>
                <c:pt idx="1">
                  <c:v>S2/08</c:v>
                </c:pt>
                <c:pt idx="2">
                  <c:v>S3/08</c:v>
                </c:pt>
                <c:pt idx="3">
                  <c:v>S4/08</c:v>
                </c:pt>
                <c:pt idx="4">
                  <c:v>S1/09</c:v>
                </c:pt>
                <c:pt idx="5">
                  <c:v>S2/09</c:v>
                </c:pt>
                <c:pt idx="6">
                  <c:v>S3/09</c:v>
                </c:pt>
                <c:pt idx="7">
                  <c:v>S4/09</c:v>
                </c:pt>
                <c:pt idx="8">
                  <c:v>S1/10</c:v>
                </c:pt>
                <c:pt idx="9">
                  <c:v>S2/10</c:v>
                </c:pt>
                <c:pt idx="10">
                  <c:v>S3/10</c:v>
                </c:pt>
                <c:pt idx="11">
                  <c:v>S4/10</c:v>
                </c:pt>
                <c:pt idx="12">
                  <c:v>S1/11</c:v>
                </c:pt>
                <c:pt idx="13">
                  <c:v>S2/11</c:v>
                </c:pt>
                <c:pt idx="14">
                  <c:v>S3/11</c:v>
                </c:pt>
                <c:pt idx="15">
                  <c:v>S4/11</c:v>
                </c:pt>
                <c:pt idx="16">
                  <c:v>S1/12</c:v>
                </c:pt>
                <c:pt idx="17">
                  <c:v>S2/12</c:v>
                </c:pt>
                <c:pt idx="18">
                  <c:v>S3/12</c:v>
                </c:pt>
                <c:pt idx="19">
                  <c:v>S4/12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E69-4117-9168-75E3D4C59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211817392"/>
        <c:axId val="211817952"/>
        <c:axId val="211331600"/>
      </c:line3DChart>
      <c:catAx>
        <c:axId val="211817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0" baseline="0">
                <a:latin typeface="Arial" pitchFamily="34" charset="0"/>
              </a:defRPr>
            </a:pPr>
            <a:endParaRPr lang="en-US"/>
          </a:p>
        </c:txPr>
        <c:crossAx val="211817952"/>
        <c:crosses val="autoZero"/>
        <c:auto val="1"/>
        <c:lblAlgn val="ctr"/>
        <c:lblOffset val="600"/>
        <c:noMultiLvlLbl val="0"/>
      </c:catAx>
      <c:valAx>
        <c:axId val="211817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/>
                </a:pPr>
                <a:r>
                  <a:rPr lang="en-US" sz="900" baseline="0">
                    <a:latin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6369476826317924E-2"/>
              <c:y val="0.1335474391655308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0" baseline="0">
                <a:latin typeface="Arial" pitchFamily="34" charset="0"/>
              </a:defRPr>
            </a:pPr>
            <a:endParaRPr lang="en-US"/>
          </a:p>
        </c:txPr>
        <c:crossAx val="211817392"/>
        <c:crosses val="autoZero"/>
        <c:crossBetween val="midCat"/>
      </c:valAx>
      <c:serAx>
        <c:axId val="211331600"/>
        <c:scaling>
          <c:orientation val="minMax"/>
        </c:scaling>
        <c:delete val="1"/>
        <c:axPos val="b"/>
        <c:majorTickMark val="out"/>
        <c:minorTickMark val="none"/>
        <c:tickLblPos val="none"/>
        <c:crossAx val="211817952"/>
        <c:crosses val="autoZero"/>
      </c:serAx>
      <c:dTable>
        <c:showHorzBorder val="1"/>
        <c:showVertBorder val="1"/>
        <c:showOutline val="1"/>
        <c:showKeys val="1"/>
        <c:spPr>
          <a:noFill/>
        </c:spPr>
        <c:txPr>
          <a:bodyPr/>
          <a:lstStyle/>
          <a:p>
            <a:pPr rtl="0">
              <a:defRPr lang="en-US" sz="650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531152"/>
        <c:axId val="215531712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32832"/>
        <c:axId val="215532272"/>
      </c:lineChart>
      <c:catAx>
        <c:axId val="21553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1712"/>
        <c:crosses val="autoZero"/>
        <c:auto val="1"/>
        <c:lblAlgn val="ctr"/>
        <c:lblOffset val="100"/>
        <c:noMultiLvlLbl val="0"/>
      </c:catAx>
      <c:valAx>
        <c:axId val="215531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1152"/>
        <c:crosses val="autoZero"/>
        <c:crossBetween val="between"/>
      </c:valAx>
      <c:valAx>
        <c:axId val="21553227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32832"/>
        <c:crosses val="max"/>
        <c:crossBetween val="between"/>
      </c:valAx>
      <c:catAx>
        <c:axId val="215532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532272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85987028322503"/>
          <c:y val="2.2493359989068238E-2"/>
          <c:w val="0.85395578949710516"/>
          <c:h val="0.87219667501911391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20.070105048914826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 (tahunan'!$AA$3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50.693643564821315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 (tahunan'!$AB$3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-0.32552775620308694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 (tahunan'!$AC$3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237.62253755695986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105472"/>
        <c:axId val="218106032"/>
      </c:lineChart>
      <c:catAx>
        <c:axId val="218105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218106032"/>
        <c:crosses val="autoZero"/>
        <c:auto val="0"/>
        <c:lblAlgn val="ctr"/>
        <c:lblOffset val="100"/>
        <c:tickMarkSkip val="1"/>
        <c:noMultiLvlLbl val="0"/>
      </c:catAx>
      <c:valAx>
        <c:axId val="218106032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21810547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47.799282829293766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109952"/>
        <c:axId val="218110512"/>
      </c:barChart>
      <c:lineChart>
        <c:grouping val="standard"/>
        <c:varyColors val="0"/>
        <c:ser>
          <c:idx val="1"/>
          <c:order val="1"/>
          <c:tx>
            <c:strRef>
              <c:f>'carta A &amp; B (tahunan'!$AD$2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29.262503877817664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 (tahunan'!$AE$2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52.387150698547231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49456"/>
        <c:axId val="218111072"/>
      </c:lineChart>
      <c:catAx>
        <c:axId val="218109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10512"/>
        <c:crosses val="autoZero"/>
        <c:auto val="1"/>
        <c:lblAlgn val="ctr"/>
        <c:lblOffset val="100"/>
        <c:noMultiLvlLbl val="0"/>
      </c:catAx>
      <c:valAx>
        <c:axId val="21811051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109952"/>
        <c:crosses val="autoZero"/>
        <c:crossBetween val="between"/>
      </c:valAx>
      <c:valAx>
        <c:axId val="218111072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49456"/>
        <c:crosses val="max"/>
        <c:crossBetween val="between"/>
      </c:valAx>
      <c:catAx>
        <c:axId val="30334945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18111072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 (tahunan'!$Z$2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(tahunan'!$Z$44:$Z$59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20.070105048914826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 (tahunan'!$AA$2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(tahunan'!$AA$44:$AA$59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50.693643564821315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 (tahunan'!$AB$2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(tahunan'!$AB$44:$AB$59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-0.32552775620308694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 (tahunan'!$AC$2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(tahunan'!$AC$44:$AC$59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237.62253755695986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3353936"/>
        <c:axId val="303354496"/>
      </c:lineChart>
      <c:catAx>
        <c:axId val="303353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03354496"/>
        <c:crosses val="autoZero"/>
        <c:auto val="0"/>
        <c:lblAlgn val="ctr"/>
        <c:lblOffset val="100"/>
        <c:tickMarkSkip val="1"/>
        <c:noMultiLvlLbl val="0"/>
      </c:catAx>
      <c:valAx>
        <c:axId val="30335449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303353936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47.799282829293766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358416"/>
        <c:axId val="303358976"/>
      </c:barChart>
      <c:lineChart>
        <c:grouping val="standard"/>
        <c:varyColors val="0"/>
        <c:ser>
          <c:idx val="1"/>
          <c:order val="1"/>
          <c:tx>
            <c:strRef>
              <c:f>'carta A &amp; B (tahunan'!$AD$3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(tahunan'!$AD$44:$AD$59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29.262503877817664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 (tahunan'!$AE$3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 (tahunan'!$A$44:$A$59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 (tahunan'!$AE$44:$AE$59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52.387150698547231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60096"/>
        <c:axId val="303359536"/>
      </c:lineChart>
      <c:catAx>
        <c:axId val="30335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58976"/>
        <c:crosses val="autoZero"/>
        <c:auto val="1"/>
        <c:lblAlgn val="ctr"/>
        <c:lblOffset val="100"/>
        <c:noMultiLvlLbl val="0"/>
      </c:catAx>
      <c:valAx>
        <c:axId val="3033589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58416"/>
        <c:crosses val="autoZero"/>
        <c:crossBetween val="between"/>
      </c:valAx>
      <c:valAx>
        <c:axId val="303359536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303360096"/>
        <c:crosses val="max"/>
        <c:crossBetween val="between"/>
      </c:valAx>
      <c:catAx>
        <c:axId val="303360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0335953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363456"/>
        <c:axId val="30336401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365136"/>
        <c:axId val="303364576"/>
      </c:lineChart>
      <c:catAx>
        <c:axId val="303363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4016"/>
        <c:crosses val="autoZero"/>
        <c:auto val="1"/>
        <c:lblAlgn val="ctr"/>
        <c:lblOffset val="100"/>
        <c:noMultiLvlLbl val="0"/>
      </c:catAx>
      <c:valAx>
        <c:axId val="303364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3456"/>
        <c:crosses val="autoZero"/>
        <c:crossBetween val="between"/>
      </c:valAx>
      <c:valAx>
        <c:axId val="3033645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365136"/>
        <c:crosses val="max"/>
        <c:crossBetween val="between"/>
      </c:valAx>
      <c:catAx>
        <c:axId val="303365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336457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61776"/>
        <c:axId val="21876233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3456"/>
        <c:axId val="218762896"/>
      </c:lineChart>
      <c:catAx>
        <c:axId val="218761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2336"/>
        <c:crosses val="autoZero"/>
        <c:auto val="1"/>
        <c:lblAlgn val="ctr"/>
        <c:lblOffset val="100"/>
        <c:noMultiLvlLbl val="0"/>
      </c:catAx>
      <c:valAx>
        <c:axId val="21876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1776"/>
        <c:crosses val="autoZero"/>
        <c:crossBetween val="between"/>
      </c:valAx>
      <c:valAx>
        <c:axId val="21876289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8763456"/>
        <c:crosses val="max"/>
        <c:crossBetween val="between"/>
      </c:valAx>
      <c:catAx>
        <c:axId val="21876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6289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66816"/>
        <c:axId val="218767376"/>
      </c:barChart>
      <c:lineChart>
        <c:grouping val="standard"/>
        <c:varyColors val="0"/>
        <c:ser>
          <c:idx val="1"/>
          <c:order val="1"/>
          <c:tx>
            <c:strRef>
              <c:f>'carta A &amp; B (tahunan'!$AV$35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68496"/>
        <c:axId val="218767936"/>
      </c:lineChart>
      <c:catAx>
        <c:axId val="218766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7376"/>
        <c:crosses val="autoZero"/>
        <c:auto val="1"/>
        <c:lblAlgn val="ctr"/>
        <c:lblOffset val="100"/>
        <c:noMultiLvlLbl val="0"/>
      </c:catAx>
      <c:valAx>
        <c:axId val="21876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6816"/>
        <c:crosses val="autoZero"/>
        <c:crossBetween val="between"/>
      </c:valAx>
      <c:valAx>
        <c:axId val="21876793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68496"/>
        <c:crosses val="max"/>
        <c:crossBetween val="between"/>
      </c:valAx>
      <c:catAx>
        <c:axId val="2187684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6793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(tahunan'!$AU$34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(tahunan'!$AT$36:$AT$43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 (tahunan'!$AU$36:$AU$43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8771856"/>
        <c:axId val="218772416"/>
      </c:barChart>
      <c:lineChart>
        <c:grouping val="standard"/>
        <c:varyColors val="0"/>
        <c:ser>
          <c:idx val="1"/>
          <c:order val="1"/>
          <c:tx>
            <c:strRef>
              <c:f>'carta A &amp; B (tahunan'!$AV$34</c:f>
              <c:strCache>
                <c:ptCount val="1"/>
                <c:pt idx="0">
                  <c:v>% change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 (tahunan'!$A$36:$A$49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 (tahunan'!$AV$36:$AV$43</c:f>
              <c:numCache>
                <c:formatCode>_-* #,##0.0_-;\-* #,##0.0_-;_-* "-"??_-;_-@_-</c:formatCode>
                <c:ptCount val="8"/>
                <c:pt idx="0">
                  <c:v>12.6543740719148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E-45D4-B991-E3DFF1083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8773536"/>
        <c:axId val="218772976"/>
      </c:lineChart>
      <c:catAx>
        <c:axId val="218771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2416"/>
        <c:crosses val="autoZero"/>
        <c:auto val="1"/>
        <c:lblAlgn val="ctr"/>
        <c:lblOffset val="100"/>
        <c:noMultiLvlLbl val="0"/>
      </c:catAx>
      <c:valAx>
        <c:axId val="218772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1856"/>
        <c:crosses val="autoZero"/>
        <c:crossBetween val="between"/>
      </c:valAx>
      <c:valAx>
        <c:axId val="218772976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8773536"/>
        <c:crosses val="max"/>
        <c:crossBetween val="between"/>
      </c:valAx>
      <c:catAx>
        <c:axId val="2187735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8772976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133.98650093460515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952528"/>
        <c:axId val="303953088"/>
      </c:barChart>
      <c:lineChart>
        <c:grouping val="standard"/>
        <c:varyColors val="0"/>
        <c:ser>
          <c:idx val="1"/>
          <c:order val="1"/>
          <c:tx>
            <c:strRef>
              <c:f>'carta A &amp; B (tahunan'!$X$2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53-483B-AF42-689AB3CFD8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-8.4614810622176524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54208"/>
        <c:axId val="303953648"/>
      </c:lineChart>
      <c:catAx>
        <c:axId val="30395252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3088"/>
        <c:crosses val="autoZero"/>
        <c:auto val="1"/>
        <c:lblAlgn val="ctr"/>
        <c:lblOffset val="100"/>
        <c:noMultiLvlLbl val="0"/>
      </c:catAx>
      <c:valAx>
        <c:axId val="30395308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2528"/>
        <c:crosses val="autoZero"/>
        <c:crossBetween val="between"/>
      </c:valAx>
      <c:valAx>
        <c:axId val="30395364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4208"/>
        <c:crosses val="max"/>
        <c:crossBetween val="between"/>
      </c:valAx>
      <c:catAx>
        <c:axId val="30395420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30395364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129339267301927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30"/>
      <c:rAngAx val="0"/>
      <c:perspective val="0"/>
    </c:view3D>
    <c:floor>
      <c:thickness val="0"/>
    </c:floor>
    <c:sideWall>
      <c:thickness val="0"/>
      <c:spPr>
        <a:scene3d>
          <a:camera prst="orthographicFront"/>
          <a:lightRig rig="threePt" dir="t"/>
        </a:scene3d>
        <a:sp3d>
          <a:bevelB h="6350"/>
        </a:sp3d>
      </c:spPr>
    </c:sideWall>
    <c:backWall>
      <c:thickness val="0"/>
      <c:spPr>
        <a:scene3d>
          <a:camera prst="orthographicFront"/>
          <a:lightRig rig="threePt" dir="t"/>
        </a:scene3d>
        <a:sp3d>
          <a:bevelB h="6350"/>
        </a:sp3d>
      </c:spPr>
    </c:backWall>
    <c:plotArea>
      <c:layout>
        <c:manualLayout>
          <c:layoutTarget val="inner"/>
          <c:xMode val="edge"/>
          <c:yMode val="edge"/>
          <c:x val="8.6800373357585725E-2"/>
          <c:y val="3.7081840997519579E-2"/>
          <c:w val="0.90306786431754549"/>
          <c:h val="0.64274830042726705"/>
        </c:manualLayout>
      </c:layout>
      <c:line3DChart>
        <c:grouping val="standard"/>
        <c:varyColors val="0"/>
        <c:ser>
          <c:idx val="0"/>
          <c:order val="0"/>
          <c:tx>
            <c:strRef>
              <c:f>'Jad 5&amp;6 %changeguna unt carta2'!$U$60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solidFill>
              <a:srgbClr val="FFC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carta2'!$U$65:$U$84</c:f>
              <c:numCache>
                <c:formatCode>0.0</c:formatCode>
                <c:ptCount val="20"/>
                <c:pt idx="0">
                  <c:v>-4.5234708392603125</c:v>
                </c:pt>
                <c:pt idx="1">
                  <c:v>8.2836710369487498</c:v>
                </c:pt>
                <c:pt idx="2">
                  <c:v>12.080352228948817</c:v>
                </c:pt>
                <c:pt idx="3">
                  <c:v>7.9548244537196169</c:v>
                </c:pt>
                <c:pt idx="4">
                  <c:v>-18.307937229929497</c:v>
                </c:pt>
                <c:pt idx="5">
                  <c:v>-8.3518930957683743E-2</c:v>
                </c:pt>
                <c:pt idx="6">
                  <c:v>-12.092504876010031</c:v>
                </c:pt>
                <c:pt idx="7">
                  <c:v>-12.424722662440571</c:v>
                </c:pt>
                <c:pt idx="8">
                  <c:v>4.8136083966702863</c:v>
                </c:pt>
                <c:pt idx="9">
                  <c:v>0.27624309392265189</c:v>
                </c:pt>
                <c:pt idx="10">
                  <c:v>10.709366391184574</c:v>
                </c:pt>
                <c:pt idx="11">
                  <c:v>2.4261275272161744</c:v>
                </c:pt>
                <c:pt idx="12">
                  <c:v>6.0116509010124526</c:v>
                </c:pt>
                <c:pt idx="13">
                  <c:v>8.1354423348647629</c:v>
                </c:pt>
                <c:pt idx="14">
                  <c:v>10.740471082173121</c:v>
                </c:pt>
                <c:pt idx="15">
                  <c:v>10.275782818091182</c:v>
                </c:pt>
                <c:pt idx="16">
                  <c:v>5.9655416651407167</c:v>
                </c:pt>
                <c:pt idx="17">
                  <c:v>5.6669507724094199</c:v>
                </c:pt>
                <c:pt idx="18">
                  <c:v>-1.9600937115641501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6C-4D76-8724-8043D116890B}"/>
            </c:ext>
          </c:extLst>
        </c:ser>
        <c:ser>
          <c:idx val="1"/>
          <c:order val="1"/>
          <c:tx>
            <c:strRef>
              <c:f>'Jad 5&amp;6 %changeguna unt carta2'!$V$60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carta2'!$V$65:$V$84</c:f>
              <c:numCache>
                <c:formatCode>0.0</c:formatCode>
                <c:ptCount val="20"/>
                <c:pt idx="0">
                  <c:v>0.18352833218628126</c:v>
                </c:pt>
                <c:pt idx="1">
                  <c:v>3.9386306388825281</c:v>
                </c:pt>
                <c:pt idx="2">
                  <c:v>23.110817360652124</c:v>
                </c:pt>
                <c:pt idx="3">
                  <c:v>3.9191123836793129</c:v>
                </c:pt>
                <c:pt idx="4">
                  <c:v>-1.1882211124504909</c:v>
                </c:pt>
                <c:pt idx="5">
                  <c:v>8.0690135935866163</c:v>
                </c:pt>
                <c:pt idx="6">
                  <c:v>1.967424608934043</c:v>
                </c:pt>
                <c:pt idx="7">
                  <c:v>-4.1910485529021031</c:v>
                </c:pt>
                <c:pt idx="8">
                  <c:v>3.8791680422581707</c:v>
                </c:pt>
                <c:pt idx="9">
                  <c:v>14.57174638487208</c:v>
                </c:pt>
                <c:pt idx="10">
                  <c:v>-8.3356449375866859</c:v>
                </c:pt>
                <c:pt idx="11">
                  <c:v>5.5984263882584351</c:v>
                </c:pt>
                <c:pt idx="12">
                  <c:v>-5.7429441547342019</c:v>
                </c:pt>
                <c:pt idx="13">
                  <c:v>-0.98400669111739103</c:v>
                </c:pt>
                <c:pt idx="14">
                  <c:v>-5.3289757458472984</c:v>
                </c:pt>
                <c:pt idx="15">
                  <c:v>-3.3712769353645511</c:v>
                </c:pt>
                <c:pt idx="16">
                  <c:v>14.24047946513684</c:v>
                </c:pt>
                <c:pt idx="17">
                  <c:v>4.0933121769883982</c:v>
                </c:pt>
                <c:pt idx="18">
                  <c:v>1.0267108123320898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6C-4D76-8724-8043D116890B}"/>
            </c:ext>
          </c:extLst>
        </c:ser>
        <c:ser>
          <c:idx val="2"/>
          <c:order val="2"/>
          <c:tx>
            <c:strRef>
              <c:f>'Jad 5&amp;6 %changeguna unt carta2'!$W$60</c:f>
              <c:strCache>
                <c:ptCount val="1"/>
                <c:pt idx="0">
                  <c:v>Civil Engineering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carta2'!$W$65:$W$84</c:f>
              <c:numCache>
                <c:formatCode>0.0</c:formatCode>
                <c:ptCount val="20"/>
                <c:pt idx="0">
                  <c:v>-6.2685932851678716</c:v>
                </c:pt>
                <c:pt idx="1">
                  <c:v>-11.924733620494218</c:v>
                </c:pt>
                <c:pt idx="2">
                  <c:v>20.617760617760617</c:v>
                </c:pt>
                <c:pt idx="3">
                  <c:v>10.776781903542467</c:v>
                </c:pt>
                <c:pt idx="4">
                  <c:v>-6.8580235022153726</c:v>
                </c:pt>
                <c:pt idx="5">
                  <c:v>-10.734229576008273</c:v>
                </c:pt>
                <c:pt idx="6">
                  <c:v>-2.7803521779425395</c:v>
                </c:pt>
                <c:pt idx="7">
                  <c:v>-8.0314585319351757</c:v>
                </c:pt>
                <c:pt idx="8">
                  <c:v>-4.7680746307333512</c:v>
                </c:pt>
                <c:pt idx="9">
                  <c:v>21.414965986394556</c:v>
                </c:pt>
                <c:pt idx="10">
                  <c:v>-19.856566562079784</c:v>
                </c:pt>
                <c:pt idx="11">
                  <c:v>12.695749440715884</c:v>
                </c:pt>
                <c:pt idx="12">
                  <c:v>8.2630004699786692</c:v>
                </c:pt>
                <c:pt idx="13">
                  <c:v>-19.099017314048826</c:v>
                </c:pt>
                <c:pt idx="14">
                  <c:v>23.380110285522129</c:v>
                </c:pt>
                <c:pt idx="15">
                  <c:v>39.079496009126444</c:v>
                </c:pt>
                <c:pt idx="16">
                  <c:v>-15.484188676094398</c:v>
                </c:pt>
                <c:pt idx="17">
                  <c:v>37.716066330283219</c:v>
                </c:pt>
                <c:pt idx="18">
                  <c:v>2.1397493399523304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6C-4D76-8724-8043D116890B}"/>
            </c:ext>
          </c:extLst>
        </c:ser>
        <c:ser>
          <c:idx val="3"/>
          <c:order val="3"/>
          <c:tx>
            <c:strRef>
              <c:f>'Jad 5&amp;6 %changeguna unt carta2'!$X$60</c:f>
              <c:strCache>
                <c:ptCount val="1"/>
                <c:pt idx="0">
                  <c:v>Special Trade</c:v>
                </c:pt>
              </c:strCache>
            </c:strRef>
          </c:tx>
          <c:cat>
            <c:strRef>
              <c:f>'Jad 5&amp;6 %changeguna unt carta2'!$S$65:$S$84</c:f>
              <c:strCache>
                <c:ptCount val="20"/>
                <c:pt idx="0">
                  <c:v>Q1/08</c:v>
                </c:pt>
                <c:pt idx="1">
                  <c:v>Q2/08</c:v>
                </c:pt>
                <c:pt idx="2">
                  <c:v> Q3/08 </c:v>
                </c:pt>
                <c:pt idx="3">
                  <c:v> Q4/08 </c:v>
                </c:pt>
                <c:pt idx="4">
                  <c:v> Q1/09 </c:v>
                </c:pt>
                <c:pt idx="5">
                  <c:v> Q2/09 </c:v>
                </c:pt>
                <c:pt idx="6">
                  <c:v> Q3/09 </c:v>
                </c:pt>
                <c:pt idx="7">
                  <c:v> Q4/09 </c:v>
                </c:pt>
                <c:pt idx="8">
                  <c:v> Q1/10 </c:v>
                </c:pt>
                <c:pt idx="9">
                  <c:v> Q2/10 </c:v>
                </c:pt>
                <c:pt idx="10">
                  <c:v> Q3/10 </c:v>
                </c:pt>
                <c:pt idx="11">
                  <c:v> Q4/10 </c:v>
                </c:pt>
                <c:pt idx="12">
                  <c:v> Q1/11 </c:v>
                </c:pt>
                <c:pt idx="13">
                  <c:v> Q2/11 </c:v>
                </c:pt>
                <c:pt idx="14">
                  <c:v> Q3/11 </c:v>
                </c:pt>
                <c:pt idx="15">
                  <c:v> Q4/11 </c:v>
                </c:pt>
                <c:pt idx="16">
                  <c:v> Q1/12 </c:v>
                </c:pt>
                <c:pt idx="17">
                  <c:v> Q2/12 </c:v>
                </c:pt>
                <c:pt idx="18">
                  <c:v> Q3/12 </c:v>
                </c:pt>
                <c:pt idx="19">
                  <c:v> Q4/12 </c:v>
                </c:pt>
              </c:strCache>
            </c:strRef>
          </c:cat>
          <c:val>
            <c:numRef>
              <c:f>'Jad 5&amp;6 %changeguna unt carta2'!$X$65:$X$84</c:f>
              <c:numCache>
                <c:formatCode>0.0</c:formatCode>
                <c:ptCount val="20"/>
                <c:pt idx="0">
                  <c:v>3.1746031746031744</c:v>
                </c:pt>
                <c:pt idx="1">
                  <c:v>4.6153846153846159</c:v>
                </c:pt>
                <c:pt idx="2">
                  <c:v>-0.64338235294117641</c:v>
                </c:pt>
                <c:pt idx="3">
                  <c:v>8.9731729879740989</c:v>
                </c:pt>
                <c:pt idx="4">
                  <c:v>16.044142614601018</c:v>
                </c:pt>
                <c:pt idx="5">
                  <c:v>11.997073884418434</c:v>
                </c:pt>
                <c:pt idx="6">
                  <c:v>-22.207707380796865</c:v>
                </c:pt>
                <c:pt idx="7">
                  <c:v>9.4038623005877415</c:v>
                </c:pt>
                <c:pt idx="8">
                  <c:v>7.9048349961627018</c:v>
                </c:pt>
                <c:pt idx="9">
                  <c:v>0.71123755334281646</c:v>
                </c:pt>
                <c:pt idx="10">
                  <c:v>5.1553672316384178</c:v>
                </c:pt>
                <c:pt idx="11">
                  <c:v>-10.073875083948959</c:v>
                </c:pt>
                <c:pt idx="12">
                  <c:v>-18.798721904854361</c:v>
                </c:pt>
                <c:pt idx="13">
                  <c:v>12.426077079909675</c:v>
                </c:pt>
                <c:pt idx="14">
                  <c:v>9.2502639540998253</c:v>
                </c:pt>
                <c:pt idx="15">
                  <c:v>-22.438046120278166</c:v>
                </c:pt>
                <c:pt idx="16">
                  <c:v>-11.663668573638374</c:v>
                </c:pt>
                <c:pt idx="17">
                  <c:v>14.940732836393444</c:v>
                </c:pt>
                <c:pt idx="18">
                  <c:v>-6.6501883723329227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6C-4D76-8724-8043D1168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Depth val="300"/>
        <c:axId val="214501392"/>
        <c:axId val="214501952"/>
        <c:axId val="212077584"/>
      </c:line3DChart>
      <c:catAx>
        <c:axId val="21450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US"/>
                </a:pPr>
                <a:r>
                  <a:rPr lang="en-US"/>
                  <a:t>Quarter</a:t>
                </a:r>
              </a:p>
            </c:rich>
          </c:tx>
          <c:layout>
            <c:manualLayout>
              <c:xMode val="edge"/>
              <c:yMode val="edge"/>
              <c:x val="0.42200001595546643"/>
              <c:y val="0.58005368827852499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b="0" i="1" baseline="0">
                <a:latin typeface="Arial" pitchFamily="34" charset="0"/>
              </a:defRPr>
            </a:pPr>
            <a:endParaRPr lang="en-US"/>
          </a:p>
        </c:txPr>
        <c:crossAx val="214501952"/>
        <c:crosses val="autoZero"/>
        <c:auto val="1"/>
        <c:lblAlgn val="ctr"/>
        <c:lblOffset val="600"/>
        <c:noMultiLvlLbl val="0"/>
      </c:catAx>
      <c:valAx>
        <c:axId val="214501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lang="en-US">
                    <a:latin typeface="Arial" pitchFamily="34" charset="0"/>
                    <a:cs typeface="Arial" pitchFamily="34" charset="0"/>
                  </a:defRPr>
                </a:pPr>
                <a:r>
                  <a:rPr lang="en-US">
                    <a:latin typeface="Arial" pitchFamily="34" charset="0"/>
                    <a:cs typeface="Arial" pitchFamily="34" charset="0"/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4.9381327334083534E-2"/>
              <c:y val="0.13616024520453787"/>
            </c:manualLayout>
          </c:layout>
          <c:overlay val="0"/>
        </c:title>
        <c:numFmt formatCode="0.0" sourceLinked="1"/>
        <c:majorTickMark val="none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214501392"/>
        <c:crosses val="autoZero"/>
        <c:crossBetween val="between"/>
      </c:valAx>
      <c:serAx>
        <c:axId val="212077584"/>
        <c:scaling>
          <c:orientation val="minMax"/>
        </c:scaling>
        <c:delete val="1"/>
        <c:axPos val="b"/>
        <c:majorTickMark val="out"/>
        <c:minorTickMark val="none"/>
        <c:tickLblPos val="none"/>
        <c:crossAx val="214501952"/>
        <c:crosses val="autoZero"/>
      </c:ser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lang="en-US" sz="700" i="1" baseline="0">
                <a:latin typeface="Arial" pitchFamily="34" charset="0"/>
                <a:cs typeface="Arial" pitchFamily="34" charset="0"/>
              </a:defRPr>
            </a:pPr>
            <a:endParaRPr lang="en-US"/>
          </a:p>
        </c:txPr>
      </c:dTable>
    </c:plotArea>
    <c:plotVisOnly val="1"/>
    <c:dispBlanksAs val="gap"/>
    <c:showDLblsOverMax val="0"/>
  </c:chart>
  <c:spPr>
    <a:ln cap="flat">
      <a:round/>
    </a:ln>
    <a:scene3d>
      <a:camera prst="orthographicFront"/>
      <a:lightRig rig="threePt" dir="t"/>
    </a:scene3d>
    <a:sp3d>
      <a:bevelB/>
    </a:sp3d>
  </c:spPr>
  <c:printSettings>
    <c:headerFooter/>
    <c:pageMargins b="0.75000000000001565" l="0.70000000000000095" r="0.70000000000000095" t="0.75000000000001565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 (tahunan'!$R$3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(tahunan'!$W$9:$W$21</c:f>
              <c:numCache>
                <c:formatCode>#,##0.0</c:formatCode>
                <c:ptCount val="13"/>
                <c:pt idx="0">
                  <c:v>58.319623205999989</c:v>
                </c:pt>
                <c:pt idx="1">
                  <c:v>60.015999999999998</c:v>
                </c:pt>
                <c:pt idx="2">
                  <c:v>60.792745616480133</c:v>
                </c:pt>
                <c:pt idx="3">
                  <c:v>64.257949485712842</c:v>
                </c:pt>
                <c:pt idx="4">
                  <c:v>80.66686428909729</c:v>
                </c:pt>
                <c:pt idx="5">
                  <c:v>90.875339432298503</c:v>
                </c:pt>
                <c:pt idx="6">
                  <c:v>102.54621342299998</c:v>
                </c:pt>
                <c:pt idx="7">
                  <c:v>114.94302279523828</c:v>
                </c:pt>
                <c:pt idx="8">
                  <c:v>126.83800451686915</c:v>
                </c:pt>
                <c:pt idx="9">
                  <c:v>138.45150549194003</c:v>
                </c:pt>
                <c:pt idx="10">
                  <c:v>145.54717854636002</c:v>
                </c:pt>
                <c:pt idx="11">
                  <c:v>146.3717159610963</c:v>
                </c:pt>
                <c:pt idx="12">
                  <c:v>133.98650093460515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303957568"/>
        <c:axId val="303958128"/>
      </c:barChart>
      <c:lineChart>
        <c:grouping val="standard"/>
        <c:varyColors val="0"/>
        <c:ser>
          <c:idx val="1"/>
          <c:order val="1"/>
          <c:tx>
            <c:strRef>
              <c:f>'carta A &amp; B (tahunan'!$X$3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3"/>
              <c:layout>
                <c:manualLayout>
                  <c:x val="-2.4678535659218247E-2"/>
                  <c:y val="5.8738473822065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0C-4372-84A7-C4466073BD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'carta A &amp; B (tahunan'!$M$9:$M$21</c:f>
              <c:numCache>
                <c:formatCode>0</c:formatCode>
                <c:ptCount val="13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  <c:pt idx="6">
                  <c:v>2014</c:v>
                </c:pt>
                <c:pt idx="7">
                  <c:v>2015</c:v>
                </c:pt>
                <c:pt idx="8">
                  <c:v>2016</c:v>
                </c:pt>
                <c:pt idx="9">
                  <c:v>2017</c:v>
                </c:pt>
                <c:pt idx="10">
                  <c:v>2018</c:v>
                </c:pt>
                <c:pt idx="11">
                  <c:v>2019</c:v>
                </c:pt>
                <c:pt idx="12">
                  <c:v>2020</c:v>
                </c:pt>
              </c:numCache>
            </c:numRef>
          </c:cat>
          <c:val>
            <c:numRef>
              <c:f>'carta A &amp; B (tahunan'!$X$9:$X$21</c:f>
              <c:numCache>
                <c:formatCode>#,##0.0</c:formatCode>
                <c:ptCount val="13"/>
                <c:pt idx="0">
                  <c:v>9.9101719800064387</c:v>
                </c:pt>
                <c:pt idx="1">
                  <c:v>2.9087581516224295</c:v>
                </c:pt>
                <c:pt idx="2">
                  <c:v>1.294230899227095</c:v>
                </c:pt>
                <c:pt idx="3">
                  <c:v>5.7000285709967002</c:v>
                </c:pt>
                <c:pt idx="4">
                  <c:v>25.536007505239191</c:v>
                </c:pt>
                <c:pt idx="5">
                  <c:v>12.655103471749754</c:v>
                </c:pt>
                <c:pt idx="6">
                  <c:v>12.842729461710793</c:v>
                </c:pt>
                <c:pt idx="7">
                  <c:v>12.088997690340692</c:v>
                </c:pt>
                <c:pt idx="8">
                  <c:v>10.348589616283894</c:v>
                </c:pt>
                <c:pt idx="9">
                  <c:v>9.1561681526819534</c:v>
                </c:pt>
                <c:pt idx="10">
                  <c:v>5.1250241224954296</c:v>
                </c:pt>
                <c:pt idx="11">
                  <c:v>0.56650869015207705</c:v>
                </c:pt>
                <c:pt idx="12">
                  <c:v>-8.4614810622176524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3959248"/>
        <c:axId val="303958688"/>
      </c:lineChart>
      <c:catAx>
        <c:axId val="303957568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8128"/>
        <c:crosses val="autoZero"/>
        <c:auto val="1"/>
        <c:lblAlgn val="ctr"/>
        <c:lblOffset val="100"/>
        <c:noMultiLvlLbl val="0"/>
      </c:catAx>
      <c:valAx>
        <c:axId val="3039581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7568"/>
        <c:crosses val="autoZero"/>
        <c:crossBetween val="between"/>
      </c:valAx>
      <c:valAx>
        <c:axId val="303958688"/>
        <c:scaling>
          <c:orientation val="minMax"/>
          <c:max val="40"/>
          <c:min val="-4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3959248"/>
        <c:crosses val="max"/>
        <c:crossBetween val="between"/>
      </c:valAx>
      <c:catAx>
        <c:axId val="303959248"/>
        <c:scaling>
          <c:orientation val="minMax"/>
        </c:scaling>
        <c:delete val="1"/>
        <c:axPos val="t"/>
        <c:numFmt formatCode="0" sourceLinked="1"/>
        <c:majorTickMark val="out"/>
        <c:minorTickMark val="none"/>
        <c:tickLblPos val="none"/>
        <c:crossAx val="303958688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3961799989235271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762971085619644"/>
          <c:y val="0.15148474087798286"/>
          <c:w val="0.71232978055301965"/>
          <c:h val="0.47254421628669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1'!$N$22</c:f>
              <c:strCache>
                <c:ptCount val="1"/>
                <c:pt idx="0">
                  <c:v>Nilai kerja pembinaan</c:v>
                </c:pt>
              </c:strCache>
            </c:strRef>
          </c:tx>
          <c:invertIfNegative val="0"/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1'!$N$28:$N$47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 formatCode="#,##0_);\(#,##0\)">
                  <c:v>15636.441055797208</c:v>
                </c:pt>
                <c:pt idx="6" formatCode="#,##0_);\(#,##0\)">
                  <c:v>14865.39984721845</c:v>
                </c:pt>
                <c:pt idx="7" formatCode="#,##0_);\(#,##0\)">
                  <c:v>13980.969888022928</c:v>
                </c:pt>
                <c:pt idx="8" formatCode="#,##0_);\(#,##0\)">
                  <c:v>14269.922092288349</c:v>
                </c:pt>
                <c:pt idx="9" formatCode="#,##0_);\(#,##0\)">
                  <c:v>15992.019379334022</c:v>
                </c:pt>
                <c:pt idx="10" formatCode="#,##0_);\(#,##0\)">
                  <c:v>14889.243755874119</c:v>
                </c:pt>
                <c:pt idx="11" formatCode="#,##0_);\(#,##0\)">
                  <c:v>0</c:v>
                </c:pt>
                <c:pt idx="12" formatCode="#,##0_);\(#,##0\)">
                  <c:v>0</c:v>
                </c:pt>
                <c:pt idx="13" formatCode="#,##0_);\(#,##0\)">
                  <c:v>0</c:v>
                </c:pt>
                <c:pt idx="14" formatCode="#,##0_);\(#,##0\)">
                  <c:v>0</c:v>
                </c:pt>
                <c:pt idx="15" formatCode="#,##0_);\(#,##0\)">
                  <c:v>0</c:v>
                </c:pt>
                <c:pt idx="16" formatCode="#,##0_);\(#,##0\)">
                  <c:v>0</c:v>
                </c:pt>
                <c:pt idx="17" formatCode="#,##0_);\(#,##0\)">
                  <c:v>0</c:v>
                </c:pt>
                <c:pt idx="18" formatCode="#,##0_);\(#,##0\)">
                  <c:v>0</c:v>
                </c:pt>
                <c:pt idx="19" formatCode="#,##0_);\(#,##0\)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4774960"/>
        <c:axId val="304775520"/>
      </c:barChart>
      <c:lineChart>
        <c:grouping val="standard"/>
        <c:varyColors val="0"/>
        <c:ser>
          <c:idx val="1"/>
          <c:order val="1"/>
          <c:tx>
            <c:strRef>
              <c:f>'chart 1'!$O$22</c:f>
              <c:strCache>
                <c:ptCount val="1"/>
                <c:pt idx="0">
                  <c:v>Peratus perubahan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FFCC99"/>
              </a:solidFill>
              <a:ln cap="rnd"/>
              <a:scene3d>
                <a:camera prst="orthographicFront"/>
                <a:lightRig rig="threePt" dir="t"/>
              </a:scene3d>
              <a:sp3d>
                <a:bevelT/>
              </a:sp3d>
            </c:spPr>
          </c:marker>
          <c:cat>
            <c:strRef>
              <c:f>'chart 1'!$M$28:$M$47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1'!$O$28:$O$47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EAE-4A94-8FD7-4029884E3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776640"/>
        <c:axId val="304776080"/>
      </c:lineChart>
      <c:catAx>
        <c:axId val="304774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5520"/>
        <c:crosses val="autoZero"/>
        <c:auto val="1"/>
        <c:lblAlgn val="ctr"/>
        <c:lblOffset val="100"/>
        <c:noMultiLvlLbl val="0"/>
      </c:catAx>
      <c:valAx>
        <c:axId val="3047755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4960"/>
        <c:crosses val="autoZero"/>
        <c:crossBetween val="between"/>
        <c:majorUnit val="5000"/>
      </c:valAx>
      <c:valAx>
        <c:axId val="304776080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76640"/>
        <c:crosses val="max"/>
        <c:crossBetween val="between"/>
      </c:valAx>
      <c:catAx>
        <c:axId val="304776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4776080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955620743485503"/>
          <c:w val="0.40621723410788801"/>
          <c:h val="9.8459363041815698E-2"/>
        </c:manualLayout>
      </c:layout>
      <c:overlay val="0"/>
      <c:txPr>
        <a:bodyPr/>
        <a:lstStyle/>
        <a:p>
          <a:pPr>
            <a:defRPr lang="en-US" sz="8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cene3d>
      <a:camera prst="orthographicFront"/>
      <a:lightRig rig="threePt" dir="t"/>
    </a:scene3d>
    <a:sp3d/>
  </c:spPr>
  <c:printSettings>
    <c:headerFooter/>
    <c:pageMargins b="0.75000000000001565" l="0.70000000000000095" r="0.70000000000000095" t="0.750000000000015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32"/>
    </mc:Choice>
    <mc:Fallback>
      <c:style val="3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34771197078597"/>
          <c:y val="0.160743429798548"/>
          <c:w val="0.68469587567119683"/>
          <c:h val="0.473166649623342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1'!$W$22</c:f>
              <c:strCache>
                <c:ptCount val="1"/>
                <c:pt idx="0">
                  <c:v>Value of construction work done</c:v>
                </c:pt>
              </c:strCache>
            </c:strRef>
          </c:tx>
          <c:invertIfNegative val="0"/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1'!$W$28:$W$47</c:f>
              <c:numCache>
                <c:formatCode>#,##0</c:formatCode>
                <c:ptCount val="20"/>
                <c:pt idx="0">
                  <c:v>13173.605998999999</c:v>
                </c:pt>
                <c:pt idx="1">
                  <c:v>13145.377879</c:v>
                </c:pt>
                <c:pt idx="2">
                  <c:v>15428.839</c:v>
                </c:pt>
                <c:pt idx="3">
                  <c:v>16572.334562614898</c:v>
                </c:pt>
                <c:pt idx="4">
                  <c:v>15531.9862572204</c:v>
                </c:pt>
                <c:pt idx="5">
                  <c:v>15636.441055797208</c:v>
                </c:pt>
                <c:pt idx="6">
                  <c:v>14865.39984721845</c:v>
                </c:pt>
                <c:pt idx="7">
                  <c:v>13980.969888022928</c:v>
                </c:pt>
                <c:pt idx="8">
                  <c:v>14269.922092288349</c:v>
                </c:pt>
                <c:pt idx="9">
                  <c:v>15992.019379334022</c:v>
                </c:pt>
                <c:pt idx="10">
                  <c:v>14889.243755874119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 formatCode="#,##0_);\(#,##0\)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304780000"/>
        <c:axId val="304780560"/>
      </c:barChart>
      <c:lineChart>
        <c:grouping val="standard"/>
        <c:varyColors val="0"/>
        <c:ser>
          <c:idx val="1"/>
          <c:order val="1"/>
          <c:tx>
            <c:strRef>
              <c:f>'chart 1'!$X$22</c:f>
              <c:strCache>
                <c:ptCount val="1"/>
                <c:pt idx="0">
                  <c:v>Percentage change</c:v>
                </c:pt>
              </c:strCache>
            </c:strRef>
          </c:tx>
          <c:spPr>
            <a:ln w="31750" cmpd="sng">
              <a:solidFill>
                <a:srgbClr val="008000"/>
              </a:solidFill>
            </a:ln>
          </c:spPr>
          <c:marker>
            <c:symbol val="square"/>
            <c:size val="5"/>
          </c:marker>
          <c:cat>
            <c:strRef>
              <c:f>'chart 1'!$V$28:$V$47</c:f>
              <c:strCache>
                <c:ptCount val="20"/>
                <c:pt idx="0">
                  <c:v>1/08</c:v>
                </c:pt>
                <c:pt idx="1">
                  <c:v>2/08</c:v>
                </c:pt>
                <c:pt idx="2">
                  <c:v>3/08</c:v>
                </c:pt>
                <c:pt idx="3">
                  <c:v>4/08</c:v>
                </c:pt>
                <c:pt idx="4">
                  <c:v>1/09</c:v>
                </c:pt>
                <c:pt idx="5">
                  <c:v>2/09</c:v>
                </c:pt>
                <c:pt idx="6">
                  <c:v>3/09</c:v>
                </c:pt>
                <c:pt idx="7">
                  <c:v>4/09</c:v>
                </c:pt>
                <c:pt idx="8">
                  <c:v>1/10</c:v>
                </c:pt>
                <c:pt idx="9">
                  <c:v>2/10</c:v>
                </c:pt>
                <c:pt idx="10">
                  <c:v>3/10</c:v>
                </c:pt>
                <c:pt idx="11">
                  <c:v>4/10</c:v>
                </c:pt>
                <c:pt idx="12">
                  <c:v>1/11</c:v>
                </c:pt>
                <c:pt idx="13">
                  <c:v>2/11</c:v>
                </c:pt>
                <c:pt idx="14">
                  <c:v>3/11</c:v>
                </c:pt>
                <c:pt idx="15">
                  <c:v>4/11</c:v>
                </c:pt>
                <c:pt idx="16">
                  <c:v>1/12</c:v>
                </c:pt>
                <c:pt idx="17">
                  <c:v>2/12</c:v>
                </c:pt>
                <c:pt idx="18">
                  <c:v>3/12</c:v>
                </c:pt>
                <c:pt idx="19">
                  <c:v>4/12</c:v>
                </c:pt>
              </c:strCache>
            </c:strRef>
          </c:cat>
          <c:val>
            <c:numRef>
              <c:f>'chart 1'!$X$28:$X$47</c:f>
              <c:numCache>
                <c:formatCode>#,##0.0</c:formatCode>
                <c:ptCount val="20"/>
                <c:pt idx="0">
                  <c:v>-3.0503889006886347</c:v>
                </c:pt>
                <c:pt idx="1">
                  <c:v>-0.21427785226112384</c:v>
                </c:pt>
                <c:pt idx="2">
                  <c:v>17.37082906264623</c:v>
                </c:pt>
                <c:pt idx="3">
                  <c:v>7.4114167800629627</c:v>
                </c:pt>
                <c:pt idx="4">
                  <c:v>-6.2776207025254811</c:v>
                </c:pt>
                <c:pt idx="5">
                  <c:v>0.67251410635423003</c:v>
                </c:pt>
                <c:pt idx="6">
                  <c:v>-4.9310530818833263</c:v>
                </c:pt>
                <c:pt idx="7">
                  <c:v>-5.949587419681909</c:v>
                </c:pt>
                <c:pt idx="8">
                  <c:v>2.0667536414119438</c:v>
                </c:pt>
                <c:pt idx="9">
                  <c:v>12.068021646567477</c:v>
                </c:pt>
                <c:pt idx="10">
                  <c:v>-6.8957871879831849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F3B-4A16-83B6-F56EB0A854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781680"/>
        <c:axId val="304781120"/>
      </c:lineChart>
      <c:catAx>
        <c:axId val="3047800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0560"/>
        <c:crosses val="autoZero"/>
        <c:auto val="1"/>
        <c:lblAlgn val="ctr"/>
        <c:lblOffset val="100"/>
        <c:noMultiLvlLbl val="0"/>
      </c:catAx>
      <c:valAx>
        <c:axId val="30478056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0000"/>
        <c:crosses val="autoZero"/>
        <c:crossBetween val="between"/>
        <c:majorUnit val="5000"/>
      </c:valAx>
      <c:valAx>
        <c:axId val="304781120"/>
        <c:scaling>
          <c:orientation val="minMax"/>
        </c:scaling>
        <c:delete val="0"/>
        <c:axPos val="r"/>
        <c:numFmt formatCode="#,##0.0" sourceLinked="1"/>
        <c:majorTickMark val="out"/>
        <c:minorTickMark val="none"/>
        <c:tickLblPos val="nextTo"/>
        <c:txPr>
          <a:bodyPr rot="-120000"/>
          <a:lstStyle/>
          <a:p>
            <a:pPr>
              <a:defRPr lang="en-US" sz="800" i="1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304781680"/>
        <c:crosses val="max"/>
        <c:crossBetween val="between"/>
      </c:valAx>
      <c:catAx>
        <c:axId val="304781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304781120"/>
        <c:crosses val="autoZero"/>
        <c:auto val="0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0"/>
          <c:y val="0.82584211064526003"/>
          <c:w val="0.5259071899899751"/>
          <c:h val="9.8459363041815698E-2"/>
        </c:manualLayout>
      </c:layout>
      <c:overlay val="0"/>
      <c:txPr>
        <a:bodyPr/>
        <a:lstStyle/>
        <a:p>
          <a:pPr>
            <a:defRPr lang="en-US" sz="800" i="1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000000000001565" l="0.70000000000000095" r="0.70000000000000095" t="0.750000000000015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en-US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QCS Vs</a:t>
            </a:r>
            <a:r>
              <a:rPr lang="en-US" baseline="0"/>
              <a:t> GDP (Pembinaan)</a:t>
            </a:r>
            <a:endParaRPr lang="en-US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Sheet3!$B$14:$B$39</c:f>
              <c:numCache>
                <c:formatCode>0.0</c:formatCode>
                <c:ptCount val="26"/>
                <c:pt idx="0">
                  <c:v>-8.1224107551422211</c:v>
                </c:pt>
                <c:pt idx="1">
                  <c:v>2.2703803756092626</c:v>
                </c:pt>
                <c:pt idx="2">
                  <c:v>0.16309287503612732</c:v>
                </c:pt>
                <c:pt idx="3">
                  <c:v>11.865650978119573</c:v>
                </c:pt>
                <c:pt idx="4">
                  <c:v>8.7525092878999171</c:v>
                </c:pt>
                <c:pt idx="5">
                  <c:v>-5.9521649940225343</c:v>
                </c:pt>
                <c:pt idx="6">
                  <c:v>7.7100544779364135</c:v>
                </c:pt>
                <c:pt idx="7">
                  <c:v>12.915279305672463</c:v>
                </c:pt>
                <c:pt idx="8">
                  <c:v>14.217380128531994</c:v>
                </c:pt>
                <c:pt idx="9">
                  <c:v>35.29690961830957</c:v>
                </c:pt>
                <c:pt idx="10">
                  <c:v>27.212460732721528</c:v>
                </c:pt>
                <c:pt idx="11">
                  <c:v>25.647427009006584</c:v>
                </c:pt>
                <c:pt idx="12">
                  <c:v>16.292200803548067</c:v>
                </c:pt>
                <c:pt idx="13">
                  <c:v>11.640183470089399</c:v>
                </c:pt>
                <c:pt idx="14">
                  <c:v>12.010472587189939</c:v>
                </c:pt>
                <c:pt idx="15">
                  <c:v>11.273129879232629</c:v>
                </c:pt>
                <c:pt idx="16">
                  <c:v>21.148368470900905</c:v>
                </c:pt>
                <c:pt idx="17">
                  <c:v>10.8080400317106</c:v>
                </c:pt>
                <c:pt idx="18">
                  <c:v>10.71704430861617</c:v>
                </c:pt>
                <c:pt idx="19">
                  <c:v>9.7481393700914243</c:v>
                </c:pt>
                <c:pt idx="20">
                  <c:v>15.085906997888252</c:v>
                </c:pt>
                <c:pt idx="21">
                  <c:v>8.2085478835582144</c:v>
                </c:pt>
                <c:pt idx="22">
                  <c:v>13.966059570439878</c:v>
                </c:pt>
                <c:pt idx="23">
                  <c:v>11.179314934363042</c:v>
                </c:pt>
                <c:pt idx="24">
                  <c:v>11.135310593788923</c:v>
                </c:pt>
                <c:pt idx="25">
                  <c:v>11.704242598302319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B7-4DA3-A74F-50AC3A1630BC}"/>
            </c:ext>
          </c:extLst>
        </c:ser>
        <c:ser>
          <c:idx val="1"/>
          <c:order val="1"/>
          <c:tx>
            <c:strRef>
              <c:f>Sheet3!$C$1</c:f>
              <c:strCache>
                <c:ptCount val="1"/>
                <c:pt idx="0">
                  <c:v>GDP Semasa (Pembinaan)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Sheet3!$A$14:$A$39</c:f>
              <c:strCache>
                <c:ptCount val="26"/>
                <c:pt idx="0">
                  <c:v>1/10</c:v>
                </c:pt>
                <c:pt idx="1">
                  <c:v>2/10</c:v>
                </c:pt>
                <c:pt idx="2">
                  <c:v>3/10</c:v>
                </c:pt>
                <c:pt idx="3">
                  <c:v>4/10</c:v>
                </c:pt>
                <c:pt idx="4">
                  <c:v>1/11</c:v>
                </c:pt>
                <c:pt idx="5">
                  <c:v>2/11</c:v>
                </c:pt>
                <c:pt idx="6">
                  <c:v>3/11</c:v>
                </c:pt>
                <c:pt idx="7">
                  <c:v>4/11</c:v>
                </c:pt>
                <c:pt idx="8">
                  <c:v>1/12</c:v>
                </c:pt>
                <c:pt idx="9">
                  <c:v>2/12</c:v>
                </c:pt>
                <c:pt idx="10">
                  <c:v>3/12</c:v>
                </c:pt>
                <c:pt idx="11">
                  <c:v>4/12</c:v>
                </c:pt>
                <c:pt idx="12">
                  <c:v>1/13</c:v>
                </c:pt>
                <c:pt idx="13">
                  <c:v>2/13</c:v>
                </c:pt>
                <c:pt idx="14">
                  <c:v>3/13</c:v>
                </c:pt>
                <c:pt idx="15">
                  <c:v>4/13</c:v>
                </c:pt>
                <c:pt idx="16">
                  <c:v>1/14</c:v>
                </c:pt>
                <c:pt idx="17">
                  <c:v>2/14</c:v>
                </c:pt>
                <c:pt idx="18">
                  <c:v>3/14</c:v>
                </c:pt>
                <c:pt idx="19">
                  <c:v>4/14</c:v>
                </c:pt>
                <c:pt idx="20">
                  <c:v>1/15</c:v>
                </c:pt>
                <c:pt idx="21">
                  <c:v>2/15</c:v>
                </c:pt>
                <c:pt idx="22">
                  <c:v>3/15</c:v>
                </c:pt>
                <c:pt idx="23">
                  <c:v>4/15</c:v>
                </c:pt>
                <c:pt idx="24">
                  <c:v>1/16</c:v>
                </c:pt>
                <c:pt idx="25">
                  <c:v>2/16</c:v>
                </c:pt>
              </c:strCache>
            </c:strRef>
          </c:cat>
          <c:val>
            <c:numRef>
              <c:f>Sheet3!$C$14:$C$41</c:f>
              <c:numCache>
                <c:formatCode>General</c:formatCode>
                <c:ptCount val="28"/>
                <c:pt idx="0">
                  <c:v>19.100000000000001</c:v>
                </c:pt>
                <c:pt idx="1">
                  <c:v>18.5</c:v>
                </c:pt>
                <c:pt idx="2">
                  <c:v>14.6</c:v>
                </c:pt>
                <c:pt idx="3">
                  <c:v>16.100000000000001</c:v>
                </c:pt>
                <c:pt idx="4">
                  <c:v>8</c:v>
                </c:pt>
                <c:pt idx="5">
                  <c:v>5.9</c:v>
                </c:pt>
                <c:pt idx="6">
                  <c:v>9.5</c:v>
                </c:pt>
                <c:pt idx="7">
                  <c:v>13.6</c:v>
                </c:pt>
                <c:pt idx="8">
                  <c:v>22.2</c:v>
                </c:pt>
                <c:pt idx="9">
                  <c:v>27.4</c:v>
                </c:pt>
                <c:pt idx="10">
                  <c:v>22</c:v>
                </c:pt>
                <c:pt idx="11">
                  <c:v>19.8</c:v>
                </c:pt>
                <c:pt idx="12">
                  <c:v>14.8</c:v>
                </c:pt>
                <c:pt idx="13">
                  <c:v>11.6</c:v>
                </c:pt>
                <c:pt idx="14">
                  <c:v>12.4</c:v>
                </c:pt>
                <c:pt idx="15">
                  <c:v>11.9</c:v>
                </c:pt>
                <c:pt idx="16">
                  <c:v>21.4</c:v>
                </c:pt>
                <c:pt idx="17">
                  <c:v>12.1</c:v>
                </c:pt>
                <c:pt idx="18">
                  <c:v>12</c:v>
                </c:pt>
                <c:pt idx="19">
                  <c:v>11.3</c:v>
                </c:pt>
                <c:pt idx="20">
                  <c:v>12.9</c:v>
                </c:pt>
                <c:pt idx="21">
                  <c:v>8.6999999999999993</c:v>
                </c:pt>
                <c:pt idx="22">
                  <c:v>12.9</c:v>
                </c:pt>
                <c:pt idx="23">
                  <c:v>10.5</c:v>
                </c:pt>
                <c:pt idx="24">
                  <c:v>11.3</c:v>
                </c:pt>
                <c:pt idx="25">
                  <c:v>11.9</c:v>
                </c:pt>
                <c:pt idx="26">
                  <c:v>10.9</c:v>
                </c:pt>
                <c:pt idx="27">
                  <c:v>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B7-4DA3-A74F-50AC3A163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6911888"/>
        <c:axId val="306912448"/>
      </c:lineChart>
      <c:catAx>
        <c:axId val="306911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912448"/>
        <c:crosses val="autoZero"/>
        <c:auto val="1"/>
        <c:lblAlgn val="ctr"/>
        <c:lblOffset val="100"/>
        <c:noMultiLvlLbl val="0"/>
      </c:catAx>
      <c:valAx>
        <c:axId val="306912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0691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46293878164618E-2"/>
          <c:y val="2.2493359989068238E-2"/>
          <c:w val="0.89768431823995909"/>
          <c:h val="0.88991533627220087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B'!$L$3</c:f>
              <c:strCache>
                <c:ptCount val="1"/>
                <c:pt idx="0">
                  <c:v>Bangunan kediaman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20.070105048914826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A11-4731-B528-8E1FDA2237FD}"/>
            </c:ext>
          </c:extLst>
        </c:ser>
        <c:ser>
          <c:idx val="1"/>
          <c:order val="1"/>
          <c:tx>
            <c:strRef>
              <c:f>'carta A &amp; B'!$M$3</c:f>
              <c:strCache>
                <c:ptCount val="1"/>
                <c:pt idx="0">
                  <c:v>Bangunan bukan kediaman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50.693643564821315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A11-4731-B528-8E1FDA2237FD}"/>
            </c:ext>
          </c:extLst>
        </c:ser>
        <c:ser>
          <c:idx val="2"/>
          <c:order val="2"/>
          <c:tx>
            <c:strRef>
              <c:f>'carta A &amp; B'!$N$3</c:f>
              <c:strCache>
                <c:ptCount val="1"/>
                <c:pt idx="0">
                  <c:v>Kejuruteraan awam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-0.32552775620308694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2A11-4731-B528-8E1FDA2237FD}"/>
            </c:ext>
          </c:extLst>
        </c:ser>
        <c:ser>
          <c:idx val="3"/>
          <c:order val="3"/>
          <c:tx>
            <c:strRef>
              <c:f>'carta A &amp; B'!$O$3</c:f>
              <c:strCache>
                <c:ptCount val="1"/>
                <c:pt idx="0">
                  <c:v>Aktiviti pertukangan khas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237.62253755695986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2A11-4731-B528-8E1FDA2237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507552"/>
        <c:axId val="213590896"/>
      </c:lineChart>
      <c:catAx>
        <c:axId val="214507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3590896"/>
        <c:crosses val="autoZero"/>
        <c:auto val="0"/>
        <c:lblAlgn val="ctr"/>
        <c:lblOffset val="100"/>
        <c:tickMarkSkip val="1"/>
        <c:noMultiLvlLbl val="0"/>
      </c:catAx>
      <c:valAx>
        <c:axId val="213590896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50755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2715233328640496"/>
          <c:y val="2.9693210138197385E-2"/>
          <c:w val="0.33512615722391847"/>
          <c:h val="0.27359115550708529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696365234203997E-2"/>
          <c:y val="0.13190986567755048"/>
          <c:w val="0.83251174634611402"/>
          <c:h val="0.776061815882539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B'!$K$2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-1.3542028995721104E-16"/>
                  <c:y val="0.7045957938342599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252-474E-9806-550636B8FFF3}"/>
                </c:ext>
              </c:extLst>
            </c:dLbl>
            <c:dLbl>
              <c:idx val="12"/>
              <c:layout>
                <c:manualLayout>
                  <c:x val="-1.2188224319864735E-16"/>
                  <c:y val="0.6798328615676887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252-474E-9806-550636B8FFF3}"/>
                </c:ext>
              </c:extLst>
            </c:dLbl>
            <c:dLbl>
              <c:idx val="13"/>
              <c:layout>
                <c:manualLayout>
                  <c:x val="0"/>
                  <c:y val="0.388418158862458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F9-498A-BFEA-2BEFCF47DD5C}"/>
                </c:ext>
              </c:extLst>
            </c:dLbl>
            <c:dLbl>
              <c:idx val="16"/>
              <c:layout>
                <c:manualLayout>
                  <c:x val="-5.236092813799189E-3"/>
                  <c:y val="0.7267047445049572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25-4AD7-8F39-A43A05B319DF}"/>
                </c:ext>
              </c:extLst>
            </c:dLbl>
            <c:dLbl>
              <c:idx val="17"/>
              <c:layout>
                <c:manualLayout>
                  <c:x val="-3.5889911767026028E-3"/>
                  <c:y val="0.70770186045835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9B-45FF-95C2-141FD7F105E1}"/>
                </c:ext>
              </c:extLst>
            </c:dLbl>
            <c:dLbl>
              <c:idx val="18"/>
              <c:layout>
                <c:manualLayout>
                  <c:x val="0"/>
                  <c:y val="0.55566291012024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47.799282829293766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7-4032-9E44-06B4F7006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3594816"/>
        <c:axId val="213595376"/>
      </c:barChart>
      <c:lineChart>
        <c:grouping val="standard"/>
        <c:varyColors val="0"/>
        <c:ser>
          <c:idx val="1"/>
          <c:order val="1"/>
          <c:tx>
            <c:strRef>
              <c:f>'carta A &amp; B'!$P$2</c:f>
              <c:strCache>
                <c:ptCount val="1"/>
                <c:pt idx="0">
                  <c:v>% change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3"/>
              <c:layout>
                <c:manualLayout>
                  <c:x val="-2.3692585177107109E-2"/>
                  <c:y val="-0.124137519074625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F9-498A-BFEA-2BEFCF47DD5C}"/>
                </c:ext>
              </c:extLst>
            </c:dLbl>
            <c:dLbl>
              <c:idx val="15"/>
              <c:layout>
                <c:manualLayout>
                  <c:x val="-4.0545770037482616E-2"/>
                  <c:y val="4.0189482088782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94-4177-A22A-13578BA2D87B}"/>
                </c:ext>
              </c:extLst>
            </c:dLbl>
            <c:dLbl>
              <c:idx val="18"/>
              <c:layout>
                <c:manualLayout>
                  <c:x val="-3.0984613583221854E-2"/>
                  <c:y val="-5.4370545090550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FC-4D7D-9279-29CACE646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1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29.262503877817664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B77-4032-9E44-06B4F70062F4}"/>
            </c:ext>
          </c:extLst>
        </c:ser>
        <c:ser>
          <c:idx val="2"/>
          <c:order val="2"/>
          <c:tx>
            <c:strRef>
              <c:f>'carta A &amp; B'!$Q$2</c:f>
              <c:strCache>
                <c:ptCount val="1"/>
                <c:pt idx="0">
                  <c:v>% change (QoQ)</c:v>
                </c:pt>
              </c:strCache>
            </c:strRef>
          </c:tx>
          <c:dLbls>
            <c:dLbl>
              <c:idx val="13"/>
              <c:layout>
                <c:manualLayout>
                  <c:x val="1.7444979281306116E-4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94-4177-A22A-13578BA2D87B}"/>
                </c:ext>
              </c:extLst>
            </c:dLbl>
            <c:dLbl>
              <c:idx val="14"/>
              <c:layout>
                <c:manualLayout>
                  <c:x val="-7.030470607434702E-3"/>
                  <c:y val="7.213496785165999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A94-4177-A22A-13578BA2D87B}"/>
                </c:ext>
              </c:extLst>
            </c:dLbl>
            <c:dLbl>
              <c:idx val="15"/>
              <c:layout>
                <c:manualLayout>
                  <c:x val="-2.2354569661937763E-2"/>
                  <c:y val="3.6067483925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A94-4177-A22A-13578BA2D8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52.387150698547231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177-A22A-13578BA2D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596496"/>
        <c:axId val="213595936"/>
      </c:lineChart>
      <c:catAx>
        <c:axId val="213594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5376"/>
        <c:crosses val="autoZero"/>
        <c:auto val="1"/>
        <c:lblAlgn val="ctr"/>
        <c:lblOffset val="100"/>
        <c:noMultiLvlLbl val="0"/>
      </c:catAx>
      <c:valAx>
        <c:axId val="21359537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4816"/>
        <c:crosses val="autoZero"/>
        <c:crossBetween val="between"/>
      </c:valAx>
      <c:valAx>
        <c:axId val="213595936"/>
        <c:scaling>
          <c:orientation val="minMax"/>
          <c:max val="80"/>
          <c:min val="-6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1" u="none" strike="noStrike" kern="1200" baseline="0">
                <a:solidFill>
                  <a:schemeClr val="accent6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3596496"/>
        <c:crosses val="max"/>
        <c:crossBetween val="between"/>
      </c:valAx>
      <c:catAx>
        <c:axId val="21359649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213595936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4967033177000319"/>
          <c:y val="5.4500929883837548E-2"/>
          <c:w val="0.72225368193104533"/>
          <c:h val="7.03345958981249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1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 u="none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030863143463904E-2"/>
          <c:y val="2.148438091768989E-2"/>
          <c:w val="0.93296911635252788"/>
          <c:h val="0.96268686146648752"/>
        </c:manualLayout>
      </c:layout>
      <c:lineChart>
        <c:grouping val="standard"/>
        <c:varyColors val="0"/>
        <c:ser>
          <c:idx val="0"/>
          <c:order val="0"/>
          <c:tx>
            <c:strRef>
              <c:f>'carta A &amp; B'!$L$2</c:f>
              <c:strCache>
                <c:ptCount val="1"/>
                <c:pt idx="0">
                  <c:v>Residential buildings</c:v>
                </c:pt>
              </c:strCache>
            </c:strRef>
          </c:tx>
          <c:spPr>
            <a:ln w="31750">
              <a:solidFill>
                <a:schemeClr val="accent6">
                  <a:lumMod val="50000"/>
                </a:schemeClr>
              </a:solidFill>
              <a:prstDash val="sysDot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B'!$L$44:$L$59</c:f>
              <c:numCache>
                <c:formatCode>#,##0.0</c:formatCode>
                <c:ptCount val="16"/>
                <c:pt idx="0">
                  <c:v>9.5333344832376241</c:v>
                </c:pt>
                <c:pt idx="1">
                  <c:v>3.840414131647659</c:v>
                </c:pt>
                <c:pt idx="2">
                  <c:v>1.5685283976788935</c:v>
                </c:pt>
                <c:pt idx="3">
                  <c:v>1.1792747338260037</c:v>
                </c:pt>
                <c:pt idx="4">
                  <c:v>-3.3709618637081826</c:v>
                </c:pt>
                <c:pt idx="5">
                  <c:v>-7.6063509223300017</c:v>
                </c:pt>
                <c:pt idx="6">
                  <c:v>-7.7</c:v>
                </c:pt>
                <c:pt idx="7">
                  <c:v>-9.2438839781310609</c:v>
                </c:pt>
                <c:pt idx="8">
                  <c:v>-7.4099259015415004</c:v>
                </c:pt>
                <c:pt idx="9">
                  <c:v>-1.1139648054855682</c:v>
                </c:pt>
                <c:pt idx="10">
                  <c:v>-2.742308165105952</c:v>
                </c:pt>
                <c:pt idx="11">
                  <c:v>2.687104009839155</c:v>
                </c:pt>
                <c:pt idx="12">
                  <c:v>-7.6178045669280152</c:v>
                </c:pt>
                <c:pt idx="13">
                  <c:v>-38.71116812763988</c:v>
                </c:pt>
                <c:pt idx="14">
                  <c:v>-11.975390750064136</c:v>
                </c:pt>
                <c:pt idx="15">
                  <c:v>20.070105048914826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3-4E74-A6F5-EA8C0C3C9D43}"/>
            </c:ext>
          </c:extLst>
        </c:ser>
        <c:ser>
          <c:idx val="1"/>
          <c:order val="1"/>
          <c:tx>
            <c:strRef>
              <c:f>'carta A &amp; B'!$M$2</c:f>
              <c:strCache>
                <c:ptCount val="1"/>
                <c:pt idx="0">
                  <c:v>Non-residential buildings</c:v>
                </c:pt>
              </c:strCache>
            </c:strRef>
          </c:tx>
          <c:spPr>
            <a:ln w="34925" cap="flat">
              <a:solidFill>
                <a:schemeClr val="accent6">
                  <a:lumMod val="50000"/>
                </a:schemeClr>
              </a:solidFill>
              <a:prstDash val="sysDash"/>
              <a:round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B'!$M$44:$M$59</c:f>
              <c:numCache>
                <c:formatCode>#,##0.0</c:formatCode>
                <c:ptCount val="16"/>
                <c:pt idx="0">
                  <c:v>4.1934355060977797</c:v>
                </c:pt>
                <c:pt idx="1">
                  <c:v>9.672832951230685</c:v>
                </c:pt>
                <c:pt idx="2">
                  <c:v>2.8477913960424228</c:v>
                </c:pt>
                <c:pt idx="3">
                  <c:v>1.4584627734332629</c:v>
                </c:pt>
                <c:pt idx="4">
                  <c:v>-1.2237404603968476</c:v>
                </c:pt>
                <c:pt idx="5">
                  <c:v>-4.8272885162616168</c:v>
                </c:pt>
                <c:pt idx="6">
                  <c:v>0.4</c:v>
                </c:pt>
                <c:pt idx="7">
                  <c:v>2.5015413741670809</c:v>
                </c:pt>
                <c:pt idx="8">
                  <c:v>-4.4440485334109816</c:v>
                </c:pt>
                <c:pt idx="9">
                  <c:v>-9.3036268362619747</c:v>
                </c:pt>
                <c:pt idx="10">
                  <c:v>-11.58742436664822</c:v>
                </c:pt>
                <c:pt idx="11">
                  <c:v>-10.252539017102345</c:v>
                </c:pt>
                <c:pt idx="12">
                  <c:v>-10.99390730498034</c:v>
                </c:pt>
                <c:pt idx="13">
                  <c:v>-36.184071127010952</c:v>
                </c:pt>
                <c:pt idx="14">
                  <c:v>-15.968713410640561</c:v>
                </c:pt>
                <c:pt idx="15">
                  <c:v>50.693643564821315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3-4E74-A6F5-EA8C0C3C9D43}"/>
            </c:ext>
          </c:extLst>
        </c:ser>
        <c:ser>
          <c:idx val="2"/>
          <c:order val="2"/>
          <c:tx>
            <c:strRef>
              <c:f>'carta A &amp; B'!$N$2</c:f>
              <c:strCache>
                <c:ptCount val="1"/>
                <c:pt idx="0">
                  <c:v>Civil engineering</c:v>
                </c:pt>
              </c:strCache>
            </c:strRef>
          </c:tx>
          <c:spPr>
            <a:ln w="34925" cmpd="dbl"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B'!$N$44:$N$59</c:f>
              <c:numCache>
                <c:formatCode>#,##0.0</c:formatCode>
                <c:ptCount val="16"/>
                <c:pt idx="0">
                  <c:v>16.002905714793897</c:v>
                </c:pt>
                <c:pt idx="1">
                  <c:v>19.280421647244133</c:v>
                </c:pt>
                <c:pt idx="2">
                  <c:v>18.039894839575371</c:v>
                </c:pt>
                <c:pt idx="3">
                  <c:v>18.431613373453732</c:v>
                </c:pt>
                <c:pt idx="4">
                  <c:v>19.502598926894926</c:v>
                </c:pt>
                <c:pt idx="5">
                  <c:v>23.607810367324646</c:v>
                </c:pt>
                <c:pt idx="6">
                  <c:v>17.7</c:v>
                </c:pt>
                <c:pt idx="7">
                  <c:v>14.297831405049985</c:v>
                </c:pt>
                <c:pt idx="8">
                  <c:v>9.5223323252429388</c:v>
                </c:pt>
                <c:pt idx="9">
                  <c:v>8.210401581256054</c:v>
                </c:pt>
                <c:pt idx="10">
                  <c:v>7.4992709870914345</c:v>
                </c:pt>
                <c:pt idx="11">
                  <c:v>7.879236743009324</c:v>
                </c:pt>
                <c:pt idx="12">
                  <c:v>-2.3082466143770404</c:v>
                </c:pt>
                <c:pt idx="13">
                  <c:v>-55.24553494211419</c:v>
                </c:pt>
                <c:pt idx="14">
                  <c:v>-13.619076822600192</c:v>
                </c:pt>
                <c:pt idx="15">
                  <c:v>-0.32552775620308694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3-4E74-A6F5-EA8C0C3C9D43}"/>
            </c:ext>
          </c:extLst>
        </c:ser>
        <c:ser>
          <c:idx val="3"/>
          <c:order val="3"/>
          <c:tx>
            <c:strRef>
              <c:f>'carta A &amp; B'!$O$2</c:f>
              <c:strCache>
                <c:ptCount val="1"/>
                <c:pt idx="0">
                  <c:v>Special trades activities</c:v>
                </c:pt>
              </c:strCache>
            </c:strRef>
          </c:tx>
          <c:spPr>
            <a:ln w="34925" cap="rnd" cmpd="thinThick">
              <a:solidFill>
                <a:schemeClr val="accent6">
                  <a:lumMod val="75000"/>
                </a:schemeClr>
              </a:solidFill>
              <a:prstDash val="sysDash"/>
            </a:ln>
          </c:spPr>
          <c:marker>
            <c:symbol val="none"/>
          </c:marker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B'!$O$44:$O$59</c:f>
              <c:numCache>
                <c:formatCode>#,##0.0</c:formatCode>
                <c:ptCount val="16"/>
                <c:pt idx="0">
                  <c:v>5.4955562422685666</c:v>
                </c:pt>
                <c:pt idx="1">
                  <c:v>11.601657974366804</c:v>
                </c:pt>
                <c:pt idx="2">
                  <c:v>10.537085442920597</c:v>
                </c:pt>
                <c:pt idx="3">
                  <c:v>9.4903824244552268</c:v>
                </c:pt>
                <c:pt idx="4">
                  <c:v>8.5686696304418213</c:v>
                </c:pt>
                <c:pt idx="5">
                  <c:v>12.61767682671203</c:v>
                </c:pt>
                <c:pt idx="6">
                  <c:v>11.8</c:v>
                </c:pt>
                <c:pt idx="7">
                  <c:v>8.1779341874581313</c:v>
                </c:pt>
                <c:pt idx="8">
                  <c:v>4.273352503567998</c:v>
                </c:pt>
                <c:pt idx="9">
                  <c:v>5.8970192323015187</c:v>
                </c:pt>
                <c:pt idx="10">
                  <c:v>2.7964515304408275</c:v>
                </c:pt>
                <c:pt idx="11">
                  <c:v>3.7817419180870298</c:v>
                </c:pt>
                <c:pt idx="12">
                  <c:v>-8.6307665466182044</c:v>
                </c:pt>
                <c:pt idx="13">
                  <c:v>-28.708269505620947</c:v>
                </c:pt>
                <c:pt idx="14">
                  <c:v>1.6133258710157889</c:v>
                </c:pt>
                <c:pt idx="15">
                  <c:v>237.62253755695986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6713-4E74-A6F5-EA8C0C3C9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4788592"/>
        <c:axId val="214789152"/>
      </c:lineChart>
      <c:catAx>
        <c:axId val="2147885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789152"/>
        <c:crosses val="autoZero"/>
        <c:auto val="0"/>
        <c:lblAlgn val="ctr"/>
        <c:lblOffset val="100"/>
        <c:tickMarkSkip val="1"/>
        <c:noMultiLvlLbl val="0"/>
      </c:catAx>
      <c:valAx>
        <c:axId val="214789152"/>
        <c:scaling>
          <c:orientation val="minMax"/>
          <c:max val="40"/>
          <c:min val="-60"/>
        </c:scaling>
        <c:delete val="0"/>
        <c:axPos val="l"/>
        <c:majorGridlines>
          <c:spPr>
            <a:ln w="6350">
              <a:solidFill>
                <a:schemeClr val="bg1">
                  <a:lumMod val="65000"/>
                </a:schemeClr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214788592"/>
        <c:crossesAt val="1"/>
        <c:crossBetween val="between"/>
        <c:majorUnit val="1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3739857797721644"/>
          <c:y val="4.339179121322527E-2"/>
          <c:w val="0.33512615722391847"/>
          <c:h val="0.27674111568613202"/>
        </c:manualLayout>
      </c:layout>
      <c:overlay val="0"/>
      <c:spPr>
        <a:noFill/>
        <a:ln>
          <a:noFill/>
        </a:ln>
      </c:spPr>
    </c:legend>
    <c:plotVisOnly val="1"/>
    <c:dispBlanksAs val="zero"/>
    <c:showDLblsOverMax val="0"/>
  </c:chart>
  <c:spPr>
    <a:noFill/>
    <a:ln>
      <a:noFill/>
    </a:ln>
  </c:spPr>
  <c:txPr>
    <a:bodyPr/>
    <a:lstStyle/>
    <a:p>
      <a:pPr>
        <a:defRPr sz="1200" i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866" l="0.70000000000000095" r="0.70000000000000095" t="0.75000000000000866" header="0.30000000000000032" footer="0.30000000000000032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8.2534978334073278E-2"/>
          <c:w val="0.83251174634611402"/>
          <c:h val="0.810572427025160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B'!$K$3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10"/>
              <c:layout>
                <c:manualLayout>
                  <c:x val="1.7025055250996233E-3"/>
                  <c:y val="0.733960469259357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10-4B5E-A022-F54E6D8BFDCC}"/>
                </c:ext>
              </c:extLst>
            </c:dLbl>
            <c:dLbl>
              <c:idx val="12"/>
              <c:layout>
                <c:manualLayout>
                  <c:x val="0"/>
                  <c:y val="0.718629855478396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10-4B5E-A022-F54E6D8BFDCC}"/>
                </c:ext>
              </c:extLst>
            </c:dLbl>
            <c:dLbl>
              <c:idx val="13"/>
              <c:layout>
                <c:manualLayout>
                  <c:x val="-3.3196461100413023E-3"/>
                  <c:y val="0.41366370412689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99-4362-9E3B-C21A82E9717B}"/>
                </c:ext>
              </c:extLst>
            </c:dLbl>
            <c:dLbl>
              <c:idx val="16"/>
              <c:layout>
                <c:manualLayout>
                  <c:x val="1.8454203279006775E-3"/>
                  <c:y val="0.7561004451809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FC-4389-A9A6-45EA4E35BAE0}"/>
                </c:ext>
              </c:extLst>
            </c:dLbl>
            <c:dLbl>
              <c:idx val="17"/>
              <c:layout>
                <c:manualLayout>
                  <c:x val="1.3557155235639031E-5"/>
                  <c:y val="0.727927989007255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032-4105-A9E3-166B83421CD6}"/>
                </c:ext>
              </c:extLst>
            </c:dLbl>
            <c:dLbl>
              <c:idx val="18"/>
              <c:layout>
                <c:manualLayout>
                  <c:x val="-3.6496150344813264E-3"/>
                  <c:y val="0.751090878560284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B'!$K$44:$K$59</c:f>
              <c:numCache>
                <c:formatCode>#,##0.0</c:formatCode>
                <c:ptCount val="16"/>
                <c:pt idx="0">
                  <c:v>35.053463758190006</c:v>
                </c:pt>
                <c:pt idx="1">
                  <c:v>33.825084404000002</c:v>
                </c:pt>
                <c:pt idx="2">
                  <c:v>34.495001815129996</c:v>
                </c:pt>
                <c:pt idx="3">
                  <c:v>35.077955514620001</c:v>
                </c:pt>
                <c:pt idx="4">
                  <c:v>37.123930520560002</c:v>
                </c:pt>
                <c:pt idx="5">
                  <c:v>35.624698714800004</c:v>
                </c:pt>
                <c:pt idx="6">
                  <c:v>36.299999999999997</c:v>
                </c:pt>
                <c:pt idx="7">
                  <c:v>36.511049311000001</c:v>
                </c:pt>
                <c:pt idx="8">
                  <c:v>37.397513441000001</c:v>
                </c:pt>
                <c:pt idx="9">
                  <c:v>35.919138660934998</c:v>
                </c:pt>
                <c:pt idx="10">
                  <c:v>36.076604216700005</c:v>
                </c:pt>
                <c:pt idx="11">
                  <c:v>36.978459642461289</c:v>
                </c:pt>
                <c:pt idx="12">
                  <c:v>35.040151934435272</c:v>
                </c:pt>
                <c:pt idx="13">
                  <c:v>19.780062712788968</c:v>
                </c:pt>
                <c:pt idx="14">
                  <c:v>31.367003458087137</c:v>
                </c:pt>
                <c:pt idx="15">
                  <c:v>47.799282829293766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746-4910-B1D0-19FCC2486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4793072"/>
        <c:axId val="214793632"/>
      </c:barChart>
      <c:lineChart>
        <c:grouping val="standard"/>
        <c:varyColors val="0"/>
        <c:ser>
          <c:idx val="1"/>
          <c:order val="1"/>
          <c:tx>
            <c:strRef>
              <c:f>'carta A &amp; B'!$P$3</c:f>
              <c:strCache>
                <c:ptCount val="1"/>
                <c:pt idx="0">
                  <c:v>% perubahan (YoY)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dLbl>
              <c:idx val="12"/>
              <c:layout>
                <c:manualLayout>
                  <c:x val="-3.0223762848219479E-2"/>
                  <c:y val="-8.42509321554076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10-4B5E-A022-F54E6D8BFDCC}"/>
                </c:ext>
              </c:extLst>
            </c:dLbl>
            <c:dLbl>
              <c:idx val="13"/>
              <c:layout>
                <c:manualLayout>
                  <c:x val="-2.3660842996683872E-2"/>
                  <c:y val="-7.0321108865326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99-4362-9E3B-C21A82E9717B}"/>
                </c:ext>
              </c:extLst>
            </c:dLbl>
            <c:dLbl>
              <c:idx val="15"/>
              <c:layout>
                <c:manualLayout>
                  <c:x val="-3.5511979609531202E-2"/>
                  <c:y val="5.4545472919439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6-4DEE-9AEC-41126DFF0091}"/>
                </c:ext>
              </c:extLst>
            </c:dLbl>
            <c:dLbl>
              <c:idx val="18"/>
              <c:layout>
                <c:manualLayout>
                  <c:x val="-3.4606426334816497E-2"/>
                  <c:y val="-6.343887493072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FC-4389-A9A6-45EA4E35BA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B'!$P$44:$P$59</c:f>
              <c:numCache>
                <c:formatCode>#,##0.0</c:formatCode>
                <c:ptCount val="16"/>
                <c:pt idx="0">
                  <c:v>9.7438300897599479</c:v>
                </c:pt>
                <c:pt idx="1">
                  <c:v>11.166990944337224</c:v>
                </c:pt>
                <c:pt idx="2">
                  <c:v>8.1009391362967964</c:v>
                </c:pt>
                <c:pt idx="3">
                  <c:v>7.7347084119144176</c:v>
                </c:pt>
                <c:pt idx="4">
                  <c:v>5.9065967821403964</c:v>
                </c:pt>
                <c:pt idx="5">
                  <c:v>5.3203542356488231</c:v>
                </c:pt>
                <c:pt idx="6">
                  <c:v>5.2</c:v>
                </c:pt>
                <c:pt idx="7">
                  <c:v>4.0854541701631071</c:v>
                </c:pt>
                <c:pt idx="8">
                  <c:v>0.7369449209815857</c:v>
                </c:pt>
                <c:pt idx="9">
                  <c:v>0.8265050842736642</c:v>
                </c:pt>
                <c:pt idx="10">
                  <c:v>-0.58118025022389241</c:v>
                </c:pt>
                <c:pt idx="11">
                  <c:v>1.2801887107650636</c:v>
                </c:pt>
                <c:pt idx="12">
                  <c:v>-6.3035247257382849</c:v>
                </c:pt>
                <c:pt idx="13">
                  <c:v>-44.93168976153261</c:v>
                </c:pt>
                <c:pt idx="14">
                  <c:v>-13.054445840644775</c:v>
                </c:pt>
                <c:pt idx="15">
                  <c:v>29.262503877817664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4746-4910-B1D0-19FCC2486D2C}"/>
            </c:ext>
          </c:extLst>
        </c:ser>
        <c:ser>
          <c:idx val="2"/>
          <c:order val="2"/>
          <c:tx>
            <c:strRef>
              <c:f>'carta A &amp; B'!$Q$3</c:f>
              <c:strCache>
                <c:ptCount val="1"/>
                <c:pt idx="0">
                  <c:v>% perubahan (QoQ)</c:v>
                </c:pt>
              </c:strCache>
            </c:strRef>
          </c:tx>
          <c:dLbls>
            <c:dLbl>
              <c:idx val="13"/>
              <c:layout>
                <c:manualLayout>
                  <c:x val="1.6772446623619309E-2"/>
                  <c:y val="-1.3903747999072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6-4DEE-9AEC-41126DFF0091}"/>
                </c:ext>
              </c:extLst>
            </c:dLbl>
            <c:dLbl>
              <c:idx val="14"/>
              <c:layout>
                <c:manualLayout>
                  <c:x val="-5.361228467716703E-3"/>
                  <c:y val="3.20855723055530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6-4DEE-9AEC-41126DFF0091}"/>
                </c:ext>
              </c:extLst>
            </c:dLbl>
            <c:dLbl>
              <c:idx val="15"/>
              <c:layout>
                <c:manualLayout>
                  <c:x val="-2.3984443145048408E-2"/>
                  <c:y val="3.3155091382404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6-4DEE-9AEC-41126DFF00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/>
                </a:pPr>
                <a:endParaRPr lang="en-U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'carta A &amp; B'!$A$44:$A$59</c:f>
              <c:strCache>
                <c:ptCount val="16"/>
                <c:pt idx="0">
                  <c:v>1/17</c:v>
                </c:pt>
                <c:pt idx="1">
                  <c:v>2/17</c:v>
                </c:pt>
                <c:pt idx="2">
                  <c:v>3/17</c:v>
                </c:pt>
                <c:pt idx="3">
                  <c:v>4/17</c:v>
                </c:pt>
                <c:pt idx="4">
                  <c:v>1/18</c:v>
                </c:pt>
                <c:pt idx="5">
                  <c:v>2/18</c:v>
                </c:pt>
                <c:pt idx="6">
                  <c:v>3/18</c:v>
                </c:pt>
                <c:pt idx="7">
                  <c:v>4/18</c:v>
                </c:pt>
                <c:pt idx="8">
                  <c:v>1/19</c:v>
                </c:pt>
                <c:pt idx="9">
                  <c:v>2/19</c:v>
                </c:pt>
                <c:pt idx="10">
                  <c:v>3/19</c:v>
                </c:pt>
                <c:pt idx="11">
                  <c:v>4/19</c:v>
                </c:pt>
                <c:pt idx="12">
                  <c:v>1/20</c:v>
                </c:pt>
                <c:pt idx="13">
                  <c:v>2/20</c:v>
                </c:pt>
                <c:pt idx="14">
                  <c:v>3/20</c:v>
                </c:pt>
                <c:pt idx="15">
                  <c:v>4/20</c:v>
                </c:pt>
              </c:strCache>
            </c:strRef>
          </c:cat>
          <c:val>
            <c:numRef>
              <c:f>'carta A &amp; B'!$Q$44:$Q$59</c:f>
              <c:numCache>
                <c:formatCode>#,##0.0</c:formatCode>
                <c:ptCount val="16"/>
                <c:pt idx="0">
                  <c:v>7.6594870314556376</c:v>
                </c:pt>
                <c:pt idx="1">
                  <c:v>-3.5043023498726256</c:v>
                </c:pt>
                <c:pt idx="2">
                  <c:v>1.980534336969084</c:v>
                </c:pt>
                <c:pt idx="3">
                  <c:v>1.6899657017391803</c:v>
                </c:pt>
                <c:pt idx="4">
                  <c:v>5.8326518063097188</c:v>
                </c:pt>
                <c:pt idx="5">
                  <c:v>-4.03845116812104</c:v>
                </c:pt>
                <c:pt idx="6">
                  <c:v>1.9</c:v>
                </c:pt>
                <c:pt idx="7">
                  <c:v>0.61605046090252147</c:v>
                </c:pt>
                <c:pt idx="8">
                  <c:v>2.4279338631139464</c:v>
                </c:pt>
                <c:pt idx="9">
                  <c:v>-3.9531365698881347</c:v>
                </c:pt>
                <c:pt idx="10">
                  <c:v>0.4383890082984106</c:v>
                </c:pt>
                <c:pt idx="11">
                  <c:v>2.499834575183804</c:v>
                </c:pt>
                <c:pt idx="12">
                  <c:v>-5.2417210634710045</c:v>
                </c:pt>
                <c:pt idx="13">
                  <c:v>-43.550294103176078</c:v>
                </c:pt>
                <c:pt idx="14">
                  <c:v>58.578887810130823</c:v>
                </c:pt>
                <c:pt idx="15">
                  <c:v>52.387150698547231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6-4DEE-9AEC-41126DFF0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50224"/>
        <c:axId val="215149664"/>
      </c:lineChart>
      <c:catAx>
        <c:axId val="214793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793632"/>
        <c:crosses val="autoZero"/>
        <c:auto val="1"/>
        <c:lblAlgn val="ctr"/>
        <c:lblOffset val="100"/>
        <c:noMultiLvlLbl val="0"/>
      </c:catAx>
      <c:valAx>
        <c:axId val="21479363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1" i="0" u="none" strike="noStrike" kern="1200" baseline="0">
                <a:solidFill>
                  <a:schemeClr val="accent1">
                    <a:lumMod val="50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4793072"/>
        <c:crosses val="autoZero"/>
        <c:crossBetween val="between"/>
      </c:valAx>
      <c:valAx>
        <c:axId val="215149664"/>
        <c:scaling>
          <c:orientation val="minMax"/>
          <c:max val="80"/>
          <c:min val="-6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000" b="1">
                <a:solidFill>
                  <a:schemeClr val="accent6">
                    <a:lumMod val="50000"/>
                  </a:schemeClr>
                </a:solidFill>
              </a:defRPr>
            </a:pPr>
            <a:endParaRPr lang="en-US"/>
          </a:p>
        </c:txPr>
        <c:crossAx val="215150224"/>
        <c:crosses val="max"/>
        <c:crossBetween val="between"/>
      </c:valAx>
      <c:catAx>
        <c:axId val="2151502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14966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892006161472292"/>
          <c:y val="3.9328995521157276E-2"/>
          <c:w val="0.68915853244457437"/>
          <c:h val="7.299779291685305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9081462299505E-2"/>
                  <c:y val="0.703825170125933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27-4639-BE28-29731CDDB8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153584"/>
        <c:axId val="215154144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D51-45DC-B4E2-9688736EA5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155264"/>
        <c:axId val="215154704"/>
      </c:lineChart>
      <c:catAx>
        <c:axId val="21515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4144"/>
        <c:crosses val="autoZero"/>
        <c:auto val="1"/>
        <c:lblAlgn val="ctr"/>
        <c:lblOffset val="100"/>
        <c:noMultiLvlLbl val="0"/>
      </c:catAx>
      <c:valAx>
        <c:axId val="21515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3584"/>
        <c:crosses val="autoZero"/>
        <c:crossBetween val="between"/>
      </c:valAx>
      <c:valAx>
        <c:axId val="215154704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155264"/>
        <c:crosses val="max"/>
        <c:crossBetween val="between"/>
      </c:valAx>
      <c:catAx>
        <c:axId val="2151552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154704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2375086650725529"/>
          <c:w val="0.83251174634611402"/>
          <c:h val="0.769356538851978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B'!$AG$34</c:f>
              <c:strCache>
                <c:ptCount val="1"/>
                <c:pt idx="0">
                  <c:v>Value of construction work done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2.5541617321641077E-2"/>
                  <c:y val="0.7120684014985707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F4-436D-A29E-9253F3996E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295008"/>
        <c:axId val="215295568"/>
      </c:barChart>
      <c:lineChart>
        <c:grouping val="standard"/>
        <c:varyColors val="0"/>
        <c:ser>
          <c:idx val="1"/>
          <c:order val="1"/>
          <c:tx>
            <c:strRef>
              <c:f>'carta A &amp; B'!$AH$34</c:f>
              <c:strCache>
                <c:ptCount val="1"/>
                <c:pt idx="0">
                  <c:v>% change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noFill/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284-40F0-B232-9D9DF9C26D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296688"/>
        <c:axId val="215296128"/>
      </c:lineChart>
      <c:catAx>
        <c:axId val="215295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5568"/>
        <c:crosses val="autoZero"/>
        <c:auto val="1"/>
        <c:lblAlgn val="ctr"/>
        <c:lblOffset val="100"/>
        <c:noMultiLvlLbl val="0"/>
      </c:catAx>
      <c:valAx>
        <c:axId val="215295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5008"/>
        <c:crosses val="autoZero"/>
        <c:crossBetween val="between"/>
      </c:valAx>
      <c:valAx>
        <c:axId val="21529612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15296688"/>
        <c:crosses val="max"/>
        <c:crossBetween val="between"/>
      </c:valAx>
      <c:catAx>
        <c:axId val="2152966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296128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518981445087886"/>
          <c:y val="3.5050991116889932E-2"/>
          <c:w val="0.46621976802445597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1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000000000000178" l="0.70000000000000062" r="0.70000000000000062" t="0.75000000000000178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878331866142961E-2"/>
          <c:y val="0.18368138390265937"/>
          <c:w val="0.83251174634611402"/>
          <c:h val="0.7094260007696164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'carta A &amp; B'!$AG$35</c:f>
              <c:strCache>
                <c:ptCount val="1"/>
                <c:pt idx="0">
                  <c:v>Nilai kerja pembinaan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en-US" sz="10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B'!$AF$36:$AF$43</c:f>
              <c:strCache>
                <c:ptCount val="8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</c:strCache>
            </c:strRef>
          </c:cat>
          <c:val>
            <c:numRef>
              <c:f>'carta A &amp; B'!$AG$36:$AG$43</c:f>
              <c:numCache>
                <c:formatCode>_-* #,##0.0_-;\-* #,##0.0_-;_-* "-"??_-;_-@_-</c:formatCode>
                <c:ptCount val="8"/>
                <c:pt idx="0">
                  <c:v>90.874903932591522</c:v>
                </c:pt>
                <c:pt idx="1">
                  <c:v>102.54621293800001</c:v>
                </c:pt>
                <c:pt idx="2">
                  <c:v>114.94302279499999</c:v>
                </c:pt>
                <c:pt idx="3">
                  <c:v>126.83800451399999</c:v>
                </c:pt>
                <c:pt idx="4">
                  <c:v>138.45150339994001</c:v>
                </c:pt>
                <c:pt idx="5">
                  <c:v>145.54716069529712</c:v>
                </c:pt>
                <c:pt idx="6">
                  <c:v>146.37171596109627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9"/>
        <c:axId val="215300048"/>
        <c:axId val="215300608"/>
      </c:barChart>
      <c:lineChart>
        <c:grouping val="standard"/>
        <c:varyColors val="0"/>
        <c:ser>
          <c:idx val="1"/>
          <c:order val="1"/>
          <c:tx>
            <c:strRef>
              <c:f>'carta A &amp; B'!$AH$35</c:f>
              <c:strCache>
                <c:ptCount val="1"/>
                <c:pt idx="0">
                  <c:v>% perubahan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rgbClr val="FFFFCC"/>
              </a:solidFill>
              <a:ln w="9525">
                <a:solidFill>
                  <a:srgbClr val="002060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en-US"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'carta A &amp; B'!$A$36:$A$49</c:f>
              <c:strCache>
                <c:ptCount val="14"/>
                <c:pt idx="0">
                  <c:v>1/15</c:v>
                </c:pt>
                <c:pt idx="1">
                  <c:v>2/15</c:v>
                </c:pt>
                <c:pt idx="2">
                  <c:v>3/15</c:v>
                </c:pt>
                <c:pt idx="3">
                  <c:v>4/15</c:v>
                </c:pt>
                <c:pt idx="4">
                  <c:v>1/16</c:v>
                </c:pt>
                <c:pt idx="5">
                  <c:v>2/16</c:v>
                </c:pt>
                <c:pt idx="6">
                  <c:v>3/16</c:v>
                </c:pt>
                <c:pt idx="7">
                  <c:v>4/16</c:v>
                </c:pt>
                <c:pt idx="8">
                  <c:v>1/17</c:v>
                </c:pt>
                <c:pt idx="9">
                  <c:v>2/17</c:v>
                </c:pt>
                <c:pt idx="10">
                  <c:v>3/17</c:v>
                </c:pt>
                <c:pt idx="11">
                  <c:v>4/17</c:v>
                </c:pt>
                <c:pt idx="12">
                  <c:v>1/18</c:v>
                </c:pt>
                <c:pt idx="13">
                  <c:v>2/18</c:v>
                </c:pt>
              </c:strCache>
            </c:strRef>
          </c:cat>
          <c:val>
            <c:numRef>
              <c:f>'carta A &amp; B'!$AH$36:$AH$43</c:f>
              <c:numCache>
                <c:formatCode>_-* #,##0.0_-;\-* #,##0.0_-;_-* "-"??_-;_-@_-</c:formatCode>
                <c:ptCount val="8"/>
                <c:pt idx="0">
                  <c:v>12.654374071914816</c:v>
                </c:pt>
                <c:pt idx="1">
                  <c:v>12.843269704104387</c:v>
                </c:pt>
                <c:pt idx="2">
                  <c:v>12.088998220241606</c:v>
                </c:pt>
                <c:pt idx="3">
                  <c:v>10.348589614016504</c:v>
                </c:pt>
                <c:pt idx="4">
                  <c:v>9.1561665058031991</c:v>
                </c:pt>
                <c:pt idx="5">
                  <c:v>5.1250128175640981</c:v>
                </c:pt>
                <c:pt idx="6">
                  <c:v>0.56652102442957641</c:v>
                </c:pt>
                <c:pt idx="7" formatCode="#,##0.0">
                  <c:v>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CD1-4100-A498-3090426EF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527792"/>
        <c:axId val="215527232"/>
      </c:lineChart>
      <c:catAx>
        <c:axId val="215300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300608"/>
        <c:crosses val="autoZero"/>
        <c:auto val="1"/>
        <c:lblAlgn val="ctr"/>
        <c:lblOffset val="100"/>
        <c:noMultiLvlLbl val="0"/>
      </c:catAx>
      <c:valAx>
        <c:axId val="215300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300048"/>
        <c:crosses val="autoZero"/>
        <c:crossBetween val="between"/>
      </c:valAx>
      <c:valAx>
        <c:axId val="215527232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5527792"/>
        <c:crosses val="max"/>
        <c:crossBetween val="between"/>
      </c:valAx>
      <c:catAx>
        <c:axId val="2155277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15527232"/>
        <c:crossesAt val="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8524537263430194"/>
          <c:y val="5.1395712884127233E-2"/>
          <c:w val="0.65345795117064032"/>
          <c:h val="5.37554565799673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i="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3</xdr:row>
      <xdr:rowOff>0</xdr:rowOff>
    </xdr:from>
    <xdr:to>
      <xdr:col>10</xdr:col>
      <xdr:colOff>152400</xdr:colOff>
      <xdr:row>3</xdr:row>
      <xdr:rowOff>0</xdr:rowOff>
    </xdr:to>
    <xdr:pic>
      <xdr:nvPicPr>
        <xdr:cNvPr id="10241" name="Object 1">
          <a:extLst>
            <a:ext uri="{FF2B5EF4-FFF2-40B4-BE49-F238E27FC236}">
              <a16:creationId xmlns:a16="http://schemas.microsoft.com/office/drawing/2014/main" id="{00000000-0008-0000-0800-000001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5" y="542925"/>
          <a:ext cx="7429500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>
    <xdr:from>
      <xdr:col>2</xdr:col>
      <xdr:colOff>61384</xdr:colOff>
      <xdr:row>2</xdr:row>
      <xdr:rowOff>31750</xdr:rowOff>
    </xdr:from>
    <xdr:to>
      <xdr:col>9</xdr:col>
      <xdr:colOff>413809</xdr:colOff>
      <xdr:row>2</xdr:row>
      <xdr:rowOff>31750</xdr:rowOff>
    </xdr:to>
    <xdr:pic>
      <xdr:nvPicPr>
        <xdr:cNvPr id="10242" name="Object 2">
          <a:extLst>
            <a:ext uri="{FF2B5EF4-FFF2-40B4-BE49-F238E27FC236}">
              <a16:creationId xmlns:a16="http://schemas.microsoft.com/office/drawing/2014/main" id="{00000000-0008-0000-0800-000002280000}"/>
            </a:ext>
          </a:extLst>
        </xdr:cNvPr>
        <xdr:cNvPicPr preferRelativeResize="0">
          <a:picLocks noChangeArrowheads="1" noChangeShapeType="1"/>
        </xdr:cNvPicPr>
      </xdr:nvPicPr>
      <xdr:blipFill>
        <a:blip xmlns:r="http://schemas.openxmlformats.org/officeDocument/2006/relationships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2051" y="518583"/>
          <a:ext cx="8893175" cy="0"/>
        </a:xfrm>
        <a:prstGeom prst="rect">
          <a:avLst/>
        </a:prstGeom>
        <a:noFill/>
        <a:ln>
          <a:noFill/>
        </a:ln>
        <a:effectLst/>
        <a:extLst>
          <a:ext uri="{91240B29-F687-4F45-9708-019B960494DF}">
            <a14:hiddenLine xmlns:a14="http://schemas.microsoft.com/office/drawing/2010/main" w="9525" algn="in">
              <a:noFill/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724344</xdr:colOff>
      <xdr:row>10</xdr:row>
      <xdr:rowOff>14654</xdr:rowOff>
    </xdr:from>
    <xdr:to>
      <xdr:col>18</xdr:col>
      <xdr:colOff>15507</xdr:colOff>
      <xdr:row>11</xdr:row>
      <xdr:rowOff>141427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03B0DF6-5A60-4C95-B210-443F0338217D}"/>
            </a:ext>
          </a:extLst>
        </xdr:cNvPr>
        <xdr:cNvSpPr txBox="1"/>
      </xdr:nvSpPr>
      <xdr:spPr>
        <a:xfrm>
          <a:off x="7259959" y="2044212"/>
          <a:ext cx="207029" cy="222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/>
            <a:t>r</a:t>
          </a:r>
        </a:p>
      </xdr:txBody>
    </xdr:sp>
    <xdr:clientData/>
  </xdr:twoCellAnchor>
  <xdr:twoCellAnchor>
    <xdr:from>
      <xdr:col>17</xdr:col>
      <xdr:colOff>725365</xdr:colOff>
      <xdr:row>11</xdr:row>
      <xdr:rowOff>402981</xdr:rowOff>
    </xdr:from>
    <xdr:to>
      <xdr:col>18</xdr:col>
      <xdr:colOff>16528</xdr:colOff>
      <xdr:row>12</xdr:row>
      <xdr:rowOff>148754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35BC4E8-1E35-4FEC-8D17-00C3661D9CA9}"/>
            </a:ext>
          </a:extLst>
        </xdr:cNvPr>
        <xdr:cNvSpPr txBox="1"/>
      </xdr:nvSpPr>
      <xdr:spPr>
        <a:xfrm>
          <a:off x="7260980" y="2527789"/>
          <a:ext cx="207029" cy="222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/>
            <a:t>r</a:t>
          </a:r>
        </a:p>
      </xdr:txBody>
    </xdr:sp>
    <xdr:clientData/>
  </xdr:twoCellAnchor>
  <xdr:twoCellAnchor>
    <xdr:from>
      <xdr:col>17</xdr:col>
      <xdr:colOff>725365</xdr:colOff>
      <xdr:row>12</xdr:row>
      <xdr:rowOff>402981</xdr:rowOff>
    </xdr:from>
    <xdr:to>
      <xdr:col>18</xdr:col>
      <xdr:colOff>16528</xdr:colOff>
      <xdr:row>13</xdr:row>
      <xdr:rowOff>148754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62D93C8-F96F-4646-ABBC-2C08A5638FB3}"/>
            </a:ext>
          </a:extLst>
        </xdr:cNvPr>
        <xdr:cNvSpPr txBox="1"/>
      </xdr:nvSpPr>
      <xdr:spPr>
        <a:xfrm>
          <a:off x="7260980" y="3004039"/>
          <a:ext cx="207029" cy="222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/>
            <a:t>r</a:t>
          </a:r>
        </a:p>
      </xdr:txBody>
    </xdr:sp>
    <xdr:clientData/>
  </xdr:twoCellAnchor>
  <xdr:twoCellAnchor>
    <xdr:from>
      <xdr:col>17</xdr:col>
      <xdr:colOff>716573</xdr:colOff>
      <xdr:row>13</xdr:row>
      <xdr:rowOff>394189</xdr:rowOff>
    </xdr:from>
    <xdr:to>
      <xdr:col>18</xdr:col>
      <xdr:colOff>7736</xdr:colOff>
      <xdr:row>14</xdr:row>
      <xdr:rowOff>139962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29AAAAB-DD7E-42A3-8FB0-E6AAA21CF4E9}"/>
            </a:ext>
          </a:extLst>
        </xdr:cNvPr>
        <xdr:cNvSpPr txBox="1"/>
      </xdr:nvSpPr>
      <xdr:spPr>
        <a:xfrm>
          <a:off x="7252188" y="3471497"/>
          <a:ext cx="207029" cy="222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/>
            <a:t>r</a:t>
          </a:r>
        </a:p>
      </xdr:txBody>
    </xdr:sp>
    <xdr:clientData/>
  </xdr:twoCellAnchor>
  <xdr:twoCellAnchor>
    <xdr:from>
      <xdr:col>17</xdr:col>
      <xdr:colOff>724633</xdr:colOff>
      <xdr:row>14</xdr:row>
      <xdr:rowOff>404447</xdr:rowOff>
    </xdr:from>
    <xdr:to>
      <xdr:col>18</xdr:col>
      <xdr:colOff>15796</xdr:colOff>
      <xdr:row>15</xdr:row>
      <xdr:rowOff>150220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50EF463-C8A0-4A6A-8BD8-29A3DF1BCD5C}"/>
            </a:ext>
          </a:extLst>
        </xdr:cNvPr>
        <xdr:cNvSpPr txBox="1"/>
      </xdr:nvSpPr>
      <xdr:spPr>
        <a:xfrm>
          <a:off x="7249258" y="3938222"/>
          <a:ext cx="205563" cy="222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/>
            <a:t>r</a:t>
          </a:r>
        </a:p>
      </xdr:txBody>
    </xdr:sp>
    <xdr:clientData/>
  </xdr:twoCellAnchor>
  <xdr:twoCellAnchor>
    <xdr:from>
      <xdr:col>17</xdr:col>
      <xdr:colOff>718038</xdr:colOff>
      <xdr:row>15</xdr:row>
      <xdr:rowOff>402980</xdr:rowOff>
    </xdr:from>
    <xdr:to>
      <xdr:col>18</xdr:col>
      <xdr:colOff>9201</xdr:colOff>
      <xdr:row>16</xdr:row>
      <xdr:rowOff>148753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A9CC5501-E670-444C-B29D-DAECBE007CDC}"/>
            </a:ext>
          </a:extLst>
        </xdr:cNvPr>
        <xdr:cNvSpPr txBox="1"/>
      </xdr:nvSpPr>
      <xdr:spPr>
        <a:xfrm>
          <a:off x="7253653" y="4432788"/>
          <a:ext cx="207029" cy="222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/>
            <a:t>r</a:t>
          </a:r>
        </a:p>
      </xdr:txBody>
    </xdr:sp>
    <xdr:clientData/>
  </xdr:twoCellAnchor>
  <xdr:twoCellAnchor>
    <xdr:from>
      <xdr:col>17</xdr:col>
      <xdr:colOff>723899</xdr:colOff>
      <xdr:row>16</xdr:row>
      <xdr:rowOff>401514</xdr:rowOff>
    </xdr:from>
    <xdr:to>
      <xdr:col>18</xdr:col>
      <xdr:colOff>15062</xdr:colOff>
      <xdr:row>17</xdr:row>
      <xdr:rowOff>147287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8617140A-FC18-47C9-81A0-5BDAE63014EC}"/>
            </a:ext>
          </a:extLst>
        </xdr:cNvPr>
        <xdr:cNvSpPr txBox="1"/>
      </xdr:nvSpPr>
      <xdr:spPr>
        <a:xfrm>
          <a:off x="7259514" y="4907572"/>
          <a:ext cx="207029" cy="222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/>
            <a:t>r</a:t>
          </a:r>
        </a:p>
      </xdr:txBody>
    </xdr:sp>
    <xdr:clientData/>
  </xdr:twoCellAnchor>
  <xdr:twoCellAnchor>
    <xdr:from>
      <xdr:col>17</xdr:col>
      <xdr:colOff>722433</xdr:colOff>
      <xdr:row>17</xdr:row>
      <xdr:rowOff>400048</xdr:rowOff>
    </xdr:from>
    <xdr:to>
      <xdr:col>18</xdr:col>
      <xdr:colOff>13596</xdr:colOff>
      <xdr:row>18</xdr:row>
      <xdr:rowOff>145821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D5A3A296-5A5A-427B-B729-A9840076ADC8}"/>
            </a:ext>
          </a:extLst>
        </xdr:cNvPr>
        <xdr:cNvSpPr txBox="1"/>
      </xdr:nvSpPr>
      <xdr:spPr>
        <a:xfrm>
          <a:off x="7258048" y="5382356"/>
          <a:ext cx="207029" cy="222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/>
            <a:t>r</a:t>
          </a:r>
        </a:p>
      </xdr:txBody>
    </xdr:sp>
    <xdr:clientData/>
  </xdr:twoCellAnchor>
  <xdr:twoCellAnchor>
    <xdr:from>
      <xdr:col>17</xdr:col>
      <xdr:colOff>713640</xdr:colOff>
      <xdr:row>18</xdr:row>
      <xdr:rowOff>391256</xdr:rowOff>
    </xdr:from>
    <xdr:to>
      <xdr:col>18</xdr:col>
      <xdr:colOff>4803</xdr:colOff>
      <xdr:row>19</xdr:row>
      <xdr:rowOff>137029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5506C199-98B8-4470-9E5B-736F18392B4D}"/>
            </a:ext>
          </a:extLst>
        </xdr:cNvPr>
        <xdr:cNvSpPr txBox="1"/>
      </xdr:nvSpPr>
      <xdr:spPr>
        <a:xfrm>
          <a:off x="7249255" y="5849814"/>
          <a:ext cx="207029" cy="222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/>
            <a:t>r</a:t>
          </a:r>
        </a:p>
      </xdr:txBody>
    </xdr:sp>
    <xdr:clientData/>
  </xdr:twoCellAnchor>
  <xdr:twoCellAnchor>
    <xdr:from>
      <xdr:col>17</xdr:col>
      <xdr:colOff>726828</xdr:colOff>
      <xdr:row>19</xdr:row>
      <xdr:rowOff>404444</xdr:rowOff>
    </xdr:from>
    <xdr:to>
      <xdr:col>18</xdr:col>
      <xdr:colOff>17991</xdr:colOff>
      <xdr:row>20</xdr:row>
      <xdr:rowOff>150217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69C0409-9DEF-4F92-AC5A-11598FE44DDA}"/>
            </a:ext>
          </a:extLst>
        </xdr:cNvPr>
        <xdr:cNvSpPr txBox="1"/>
      </xdr:nvSpPr>
      <xdr:spPr>
        <a:xfrm>
          <a:off x="7262443" y="6339252"/>
          <a:ext cx="207029" cy="222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/>
            <a:t>r</a:t>
          </a:r>
        </a:p>
      </xdr:txBody>
    </xdr:sp>
    <xdr:clientData/>
  </xdr:twoCellAnchor>
  <xdr:twoCellAnchor>
    <xdr:from>
      <xdr:col>17</xdr:col>
      <xdr:colOff>725362</xdr:colOff>
      <xdr:row>20</xdr:row>
      <xdr:rowOff>402978</xdr:rowOff>
    </xdr:from>
    <xdr:to>
      <xdr:col>18</xdr:col>
      <xdr:colOff>16525</xdr:colOff>
      <xdr:row>21</xdr:row>
      <xdr:rowOff>148751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1FA16C99-AE57-4B11-8864-F7A55CDCD401}"/>
            </a:ext>
          </a:extLst>
        </xdr:cNvPr>
        <xdr:cNvSpPr txBox="1"/>
      </xdr:nvSpPr>
      <xdr:spPr>
        <a:xfrm>
          <a:off x="7260977" y="6814036"/>
          <a:ext cx="207029" cy="222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/>
            <a:t>r</a:t>
          </a:r>
        </a:p>
      </xdr:txBody>
    </xdr:sp>
    <xdr:clientData/>
  </xdr:twoCellAnchor>
  <xdr:twoCellAnchor>
    <xdr:from>
      <xdr:col>17</xdr:col>
      <xdr:colOff>723897</xdr:colOff>
      <xdr:row>21</xdr:row>
      <xdr:rowOff>401513</xdr:rowOff>
    </xdr:from>
    <xdr:to>
      <xdr:col>18</xdr:col>
      <xdr:colOff>15060</xdr:colOff>
      <xdr:row>22</xdr:row>
      <xdr:rowOff>147286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14B0E84A-586F-45ED-A8F7-0D2CDC6A8B91}"/>
            </a:ext>
          </a:extLst>
        </xdr:cNvPr>
        <xdr:cNvSpPr txBox="1"/>
      </xdr:nvSpPr>
      <xdr:spPr>
        <a:xfrm>
          <a:off x="7259512" y="7288821"/>
          <a:ext cx="207029" cy="222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/>
            <a:t>r</a:t>
          </a:r>
        </a:p>
      </xdr:txBody>
    </xdr:sp>
    <xdr:clientData/>
  </xdr:twoCellAnchor>
  <xdr:twoCellAnchor>
    <xdr:from>
      <xdr:col>17</xdr:col>
      <xdr:colOff>722431</xdr:colOff>
      <xdr:row>22</xdr:row>
      <xdr:rowOff>400047</xdr:rowOff>
    </xdr:from>
    <xdr:to>
      <xdr:col>18</xdr:col>
      <xdr:colOff>13594</xdr:colOff>
      <xdr:row>23</xdr:row>
      <xdr:rowOff>145820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83317EAA-ECAD-4FF0-8C7F-791DC747C982}"/>
            </a:ext>
          </a:extLst>
        </xdr:cNvPr>
        <xdr:cNvSpPr txBox="1"/>
      </xdr:nvSpPr>
      <xdr:spPr>
        <a:xfrm>
          <a:off x="7258046" y="7763605"/>
          <a:ext cx="207029" cy="222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/>
            <a:t>r</a:t>
          </a:r>
        </a:p>
      </xdr:txBody>
    </xdr:sp>
    <xdr:clientData/>
  </xdr:twoCellAnchor>
  <xdr:twoCellAnchor>
    <xdr:from>
      <xdr:col>17</xdr:col>
      <xdr:colOff>720966</xdr:colOff>
      <xdr:row>23</xdr:row>
      <xdr:rowOff>398582</xdr:rowOff>
    </xdr:from>
    <xdr:to>
      <xdr:col>18</xdr:col>
      <xdr:colOff>12129</xdr:colOff>
      <xdr:row>24</xdr:row>
      <xdr:rowOff>144355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8F1287C2-278B-46C6-B1A6-6EFDC63BAEB6}"/>
            </a:ext>
          </a:extLst>
        </xdr:cNvPr>
        <xdr:cNvSpPr txBox="1"/>
      </xdr:nvSpPr>
      <xdr:spPr>
        <a:xfrm>
          <a:off x="7256581" y="8238390"/>
          <a:ext cx="207029" cy="222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/>
            <a:t>r</a:t>
          </a:r>
        </a:p>
      </xdr:txBody>
    </xdr:sp>
    <xdr:clientData/>
  </xdr:twoCellAnchor>
  <xdr:twoCellAnchor>
    <xdr:from>
      <xdr:col>17</xdr:col>
      <xdr:colOff>726827</xdr:colOff>
      <xdr:row>26</xdr:row>
      <xdr:rowOff>23444</xdr:rowOff>
    </xdr:from>
    <xdr:to>
      <xdr:col>18</xdr:col>
      <xdr:colOff>17990</xdr:colOff>
      <xdr:row>26</xdr:row>
      <xdr:rowOff>245467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8F3098FE-E62C-4C75-8804-2C2044289FE1}"/>
            </a:ext>
          </a:extLst>
        </xdr:cNvPr>
        <xdr:cNvSpPr txBox="1"/>
      </xdr:nvSpPr>
      <xdr:spPr>
        <a:xfrm>
          <a:off x="7262442" y="8889021"/>
          <a:ext cx="207029" cy="222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900"/>
            <a:t>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314325</xdr:colOff>
      <xdr:row>52</xdr:row>
      <xdr:rowOff>142873</xdr:rowOff>
    </xdr:from>
    <xdr:to>
      <xdr:col>33</xdr:col>
      <xdr:colOff>9525</xdr:colOff>
      <xdr:row>77</xdr:row>
      <xdr:rowOff>209550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33</xdr:col>
      <xdr:colOff>495300</xdr:colOff>
      <xdr:row>52</xdr:row>
      <xdr:rowOff>85725</xdr:rowOff>
    </xdr:from>
    <xdr:to>
      <xdr:col>41</xdr:col>
      <xdr:colOff>57150</xdr:colOff>
      <xdr:row>77</xdr:row>
      <xdr:rowOff>133352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517071</xdr:colOff>
      <xdr:row>64</xdr:row>
      <xdr:rowOff>1</xdr:rowOff>
    </xdr:from>
    <xdr:to>
      <xdr:col>10</xdr:col>
      <xdr:colOff>381000</xdr:colOff>
      <xdr:row>82</xdr:row>
      <xdr:rowOff>54429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238125</xdr:colOff>
      <xdr:row>8</xdr:row>
      <xdr:rowOff>19887</xdr:rowOff>
    </xdr:from>
    <xdr:to>
      <xdr:col>30</xdr:col>
      <xdr:colOff>365125</xdr:colOff>
      <xdr:row>24</xdr:row>
      <xdr:rowOff>52917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21</xdr:col>
      <xdr:colOff>299355</xdr:colOff>
      <xdr:row>80</xdr:row>
      <xdr:rowOff>176893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321800</xdr:colOff>
      <xdr:row>24</xdr:row>
      <xdr:rowOff>169335</xdr:rowOff>
    </xdr:from>
    <xdr:to>
      <xdr:col>30</xdr:col>
      <xdr:colOff>459051</xdr:colOff>
      <xdr:row>40</xdr:row>
      <xdr:rowOff>89959</xdr:rowOff>
    </xdr:to>
    <xdr:graphicFrame macro="">
      <xdr:nvGraphicFramePr>
        <xdr:cNvPr id="16" name="Chart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30</xdr:col>
      <xdr:colOff>585105</xdr:colOff>
      <xdr:row>50</xdr:row>
      <xdr:rowOff>13607</xdr:rowOff>
    </xdr:from>
    <xdr:to>
      <xdr:col>42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31</xdr:col>
      <xdr:colOff>0</xdr:colOff>
      <xdr:row>77</xdr:row>
      <xdr:rowOff>0</xdr:rowOff>
    </xdr:from>
    <xdr:to>
      <xdr:col>42</xdr:col>
      <xdr:colOff>79376</xdr:colOff>
      <xdr:row>93</xdr:row>
      <xdr:rowOff>33336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42</xdr:col>
      <xdr:colOff>367394</xdr:colOff>
      <xdr:row>60</xdr:row>
      <xdr:rowOff>68035</xdr:rowOff>
    </xdr:from>
    <xdr:to>
      <xdr:col>52</xdr:col>
      <xdr:colOff>553018</xdr:colOff>
      <xdr:row>71</xdr:row>
      <xdr:rowOff>158432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42</xdr:col>
      <xdr:colOff>381000</xdr:colOff>
      <xdr:row>72</xdr:row>
      <xdr:rowOff>163286</xdr:rowOff>
    </xdr:from>
    <xdr:to>
      <xdr:col>52</xdr:col>
      <xdr:colOff>566624</xdr:colOff>
      <xdr:row>84</xdr:row>
      <xdr:rowOff>63183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498021</xdr:colOff>
      <xdr:row>64</xdr:row>
      <xdr:rowOff>1</xdr:rowOff>
    </xdr:from>
    <xdr:to>
      <xdr:col>10</xdr:col>
      <xdr:colOff>381000</xdr:colOff>
      <xdr:row>82</xdr:row>
      <xdr:rowOff>154781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32</xdr:col>
      <xdr:colOff>238125</xdr:colOff>
      <xdr:row>8</xdr:row>
      <xdr:rowOff>19887</xdr:rowOff>
    </xdr:from>
    <xdr:to>
      <xdr:col>44</xdr:col>
      <xdr:colOff>365125</xdr:colOff>
      <xdr:row>24</xdr:row>
      <xdr:rowOff>52917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730704</xdr:colOff>
      <xdr:row>63</xdr:row>
      <xdr:rowOff>104776</xdr:rowOff>
    </xdr:from>
    <xdr:to>
      <xdr:col>35</xdr:col>
      <xdr:colOff>299355</xdr:colOff>
      <xdr:row>80</xdr:row>
      <xdr:rowOff>176893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321800</xdr:colOff>
      <xdr:row>24</xdr:row>
      <xdr:rowOff>169335</xdr:rowOff>
    </xdr:from>
    <xdr:to>
      <xdr:col>44</xdr:col>
      <xdr:colOff>459051</xdr:colOff>
      <xdr:row>40</xdr:row>
      <xdr:rowOff>89959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44</xdr:col>
      <xdr:colOff>585105</xdr:colOff>
      <xdr:row>50</xdr:row>
      <xdr:rowOff>13607</xdr:rowOff>
    </xdr:from>
    <xdr:to>
      <xdr:col>56</xdr:col>
      <xdr:colOff>95249</xdr:colOff>
      <xdr:row>73</xdr:row>
      <xdr:rowOff>176893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45</xdr:col>
      <xdr:colOff>0</xdr:colOff>
      <xdr:row>77</xdr:row>
      <xdr:rowOff>0</xdr:rowOff>
    </xdr:from>
    <xdr:to>
      <xdr:col>56</xdr:col>
      <xdr:colOff>79376</xdr:colOff>
      <xdr:row>93</xdr:row>
      <xdr:rowOff>33336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367394</xdr:colOff>
      <xdr:row>60</xdr:row>
      <xdr:rowOff>68035</xdr:rowOff>
    </xdr:from>
    <xdr:to>
      <xdr:col>66</xdr:col>
      <xdr:colOff>553018</xdr:colOff>
      <xdr:row>71</xdr:row>
      <xdr:rowOff>158432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56</xdr:col>
      <xdr:colOff>381000</xdr:colOff>
      <xdr:row>72</xdr:row>
      <xdr:rowOff>163286</xdr:rowOff>
    </xdr:from>
    <xdr:to>
      <xdr:col>66</xdr:col>
      <xdr:colOff>566624</xdr:colOff>
      <xdr:row>84</xdr:row>
      <xdr:rowOff>63183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46</xdr:col>
      <xdr:colOff>0</xdr:colOff>
      <xdr:row>8</xdr:row>
      <xdr:rowOff>0</xdr:rowOff>
    </xdr:from>
    <xdr:to>
      <xdr:col>58</xdr:col>
      <xdr:colOff>182562</xdr:colOff>
      <xdr:row>24</xdr:row>
      <xdr:rowOff>33030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58</xdr:col>
      <xdr:colOff>293687</xdr:colOff>
      <xdr:row>7</xdr:row>
      <xdr:rowOff>95250</xdr:rowOff>
    </xdr:from>
    <xdr:to>
      <xdr:col>71</xdr:col>
      <xdr:colOff>238124</xdr:colOff>
      <xdr:row>23</xdr:row>
      <xdr:rowOff>128280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0.01289</cdr:x>
      <cdr:y>0.45117</cdr:y>
    </cdr:from>
    <cdr:to>
      <cdr:x>0.04285</cdr:x>
      <cdr:y>0.54346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4FD22CD-2E46-4E71-A42C-18C787B8E033}"/>
            </a:ext>
          </a:extLst>
        </cdr:cNvPr>
        <cdr:cNvSpPr txBox="1"/>
      </cdr:nvSpPr>
      <cdr:spPr>
        <a:xfrm xmlns:a="http://schemas.openxmlformats.org/drawingml/2006/main">
          <a:off x="97291" y="1571624"/>
          <a:ext cx="226219" cy="3214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MY" sz="1200" b="1">
              <a:latin typeface="Arial" panose="020B0604020202020204" pitchFamily="34" charset="0"/>
              <a:cs typeface="Arial" panose="020B0604020202020204" pitchFamily="34" charset="0"/>
            </a:rPr>
            <a:t>%</a:t>
          </a:r>
        </a:p>
      </cdr:txBody>
    </cdr:sp>
  </cdr:relSizeAnchor>
  <cdr:relSizeAnchor xmlns:cdr="http://schemas.openxmlformats.org/drawingml/2006/chartDrawing">
    <cdr:from>
      <cdr:x>0.4686</cdr:x>
      <cdr:y>0.90206</cdr:y>
    </cdr:from>
    <cdr:to>
      <cdr:x>0.63732</cdr:x>
      <cdr:y>0.98262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95BD8325-1D6A-46AC-85E3-B5BC57391262}"/>
            </a:ext>
          </a:extLst>
        </cdr:cNvPr>
        <cdr:cNvSpPr txBox="1"/>
      </cdr:nvSpPr>
      <cdr:spPr>
        <a:xfrm xmlns:a="http://schemas.openxmlformats.org/drawingml/2006/main">
          <a:off x="3538196" y="3232771"/>
          <a:ext cx="1273969" cy="288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Suku</a:t>
          </a:r>
          <a:r>
            <a:rPr lang="en-MY" sz="1100" baseline="0">
              <a:latin typeface="Arial" panose="020B0604020202020204" pitchFamily="34" charset="0"/>
              <a:cs typeface="Arial" panose="020B0604020202020204" pitchFamily="34" charset="0"/>
            </a:rPr>
            <a:t> Tahunan</a:t>
          </a:r>
          <a:endParaRPr lang="en-MY" sz="11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866774</xdr:colOff>
      <xdr:row>7</xdr:row>
      <xdr:rowOff>123825</xdr:rowOff>
    </xdr:from>
    <xdr:to>
      <xdr:col>20</xdr:col>
      <xdr:colOff>161925</xdr:colOff>
      <xdr:row>22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14</xdr:col>
      <xdr:colOff>904875</xdr:colOff>
      <xdr:row>9</xdr:row>
      <xdr:rowOff>66675</xdr:rowOff>
    </xdr:from>
    <xdr:ext cx="555152" cy="21025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 txBox="1"/>
      </xdr:nvSpPr>
      <xdr:spPr>
        <a:xfrm>
          <a:off x="9410700" y="1323975"/>
          <a:ext cx="555152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>
              <a:latin typeface="Arial" pitchFamily="34" charset="0"/>
              <a:cs typeface="Arial" pitchFamily="34" charset="0"/>
            </a:rPr>
            <a:t>RM</a:t>
          </a:r>
          <a:r>
            <a:rPr lang="en-US" sz="800" b="1" baseline="0">
              <a:latin typeface="Arial" pitchFamily="34" charset="0"/>
              <a:cs typeface="Arial" pitchFamily="34" charset="0"/>
            </a:rPr>
            <a:t> juta</a:t>
          </a:r>
          <a:endParaRPr lang="en-US" sz="800" b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19</xdr:col>
      <xdr:colOff>352425</xdr:colOff>
      <xdr:row>9</xdr:row>
      <xdr:rowOff>47625</xdr:rowOff>
    </xdr:from>
    <xdr:ext cx="298672" cy="239809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SpPr txBox="1"/>
      </xdr:nvSpPr>
      <xdr:spPr>
        <a:xfrm>
          <a:off x="12649200" y="130492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  <xdr:twoCellAnchor>
    <xdr:from>
      <xdr:col>21</xdr:col>
      <xdr:colOff>9524</xdr:colOff>
      <xdr:row>7</xdr:row>
      <xdr:rowOff>123826</xdr:rowOff>
    </xdr:from>
    <xdr:to>
      <xdr:col>26</xdr:col>
      <xdr:colOff>209549</xdr:colOff>
      <xdr:row>22</xdr:row>
      <xdr:rowOff>57151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21</xdr:col>
      <xdr:colOff>123825</xdr:colOff>
      <xdr:row>9</xdr:row>
      <xdr:rowOff>76200</xdr:rowOff>
    </xdr:from>
    <xdr:ext cx="703398" cy="21025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/>
      </xdr:nvSpPr>
      <xdr:spPr>
        <a:xfrm>
          <a:off x="13830300" y="1333500"/>
          <a:ext cx="703398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RM</a:t>
          </a:r>
          <a:r>
            <a:rPr lang="en-US" sz="800" b="1" i="1" baseline="0">
              <a:latin typeface="Arial" pitchFamily="34" charset="0"/>
              <a:cs typeface="Arial" pitchFamily="34" charset="0"/>
            </a:rPr>
            <a:t> million</a:t>
          </a:r>
          <a:endParaRPr lang="en-US" sz="800" b="1" i="1">
            <a:latin typeface="Arial" pitchFamily="34" charset="0"/>
            <a:cs typeface="Arial" pitchFamily="34" charset="0"/>
          </a:endParaRPr>
        </a:p>
      </xdr:txBody>
    </xdr:sp>
    <xdr:clientData/>
  </xdr:oneCellAnchor>
  <xdr:oneCellAnchor>
    <xdr:from>
      <xdr:col>23</xdr:col>
      <xdr:colOff>190500</xdr:colOff>
      <xdr:row>18</xdr:row>
      <xdr:rowOff>76200</xdr:rowOff>
    </xdr:from>
    <xdr:ext cx="555345" cy="21025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/>
      </xdr:nvSpPr>
      <xdr:spPr>
        <a:xfrm>
          <a:off x="15306675" y="3286125"/>
          <a:ext cx="555345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800" b="1" i="1">
              <a:latin typeface="Arial" pitchFamily="34" charset="0"/>
              <a:cs typeface="Arial" pitchFamily="34" charset="0"/>
            </a:rPr>
            <a:t>Quarter</a:t>
          </a:r>
        </a:p>
      </xdr:txBody>
    </xdr:sp>
    <xdr:clientData/>
  </xdr:oneCellAnchor>
  <xdr:oneCellAnchor>
    <xdr:from>
      <xdr:col>25</xdr:col>
      <xdr:colOff>400050</xdr:colOff>
      <xdr:row>9</xdr:row>
      <xdr:rowOff>66675</xdr:rowOff>
    </xdr:from>
    <xdr:ext cx="298672" cy="239809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/>
      </xdr:nvSpPr>
      <xdr:spPr>
        <a:xfrm>
          <a:off x="16925925" y="1323975"/>
          <a:ext cx="298672" cy="23980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en-US" sz="1000" b="1">
              <a:latin typeface="Arial" pitchFamily="34" charset="0"/>
              <a:cs typeface="Arial" pitchFamily="34" charset="0"/>
            </a:rPr>
            <a:t>%</a:t>
          </a:r>
        </a:p>
      </xdr:txBody>
    </xdr:sp>
    <xdr:clientData/>
  </xdr:one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0.40201</cdr:x>
      <cdr:y>0.73203</cdr:y>
    </cdr:from>
    <cdr:to>
      <cdr:x>0.59804</cdr:x>
      <cdr:y>0.80416</cdr:y>
    </cdr:to>
    <cdr:sp macro="" textlink="">
      <cdr:nvSpPr>
        <cdr:cNvPr id="2" name="TextBox 5"/>
        <cdr:cNvSpPr txBox="1"/>
      </cdr:nvSpPr>
      <cdr:spPr>
        <a:xfrm xmlns:a="http://schemas.openxmlformats.org/drawingml/2006/main">
          <a:off x="1524000" y="2133600"/>
          <a:ext cx="743152" cy="2102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800" b="1">
              <a:latin typeface="Arial" pitchFamily="34" charset="0"/>
              <a:cs typeface="Arial" pitchFamily="34" charset="0"/>
            </a:rPr>
            <a:t>Suku tahun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26</xdr:row>
      <xdr:rowOff>52387</xdr:rowOff>
    </xdr:from>
    <xdr:to>
      <xdr:col>13</xdr:col>
      <xdr:colOff>152400</xdr:colOff>
      <xdr:row>40</xdr:row>
      <xdr:rowOff>128587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Viole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42"/>
  <sheetViews>
    <sheetView tabSelected="1" view="pageBreakPreview" zoomScaleNormal="70" zoomScaleSheetLayoutView="100" workbookViewId="0">
      <pane ySplit="6" topLeftCell="A7" activePane="bottomLeft" state="frozen"/>
      <selection pane="bottomLeft" activeCell="J26" sqref="J26"/>
    </sheetView>
  </sheetViews>
  <sheetFormatPr defaultColWidth="8.85546875" defaultRowHeight="15" x14ac:dyDescent="0.2"/>
  <cols>
    <col min="1" max="1" width="8.5703125" style="324" bestFit="1" customWidth="1"/>
    <col min="2" max="2" width="8" style="397" customWidth="1"/>
    <col min="3" max="3" width="51.42578125" style="324" customWidth="1"/>
    <col min="4" max="4" width="12.5703125" style="324" customWidth="1"/>
    <col min="5" max="5" width="15" style="324" customWidth="1"/>
    <col min="6" max="6" width="9" style="324" customWidth="1"/>
    <col min="7" max="16384" width="8.85546875" style="324"/>
  </cols>
  <sheetData>
    <row r="1" spans="1:6" ht="21" customHeight="1" x14ac:dyDescent="0.25">
      <c r="A1" s="511" t="s">
        <v>580</v>
      </c>
      <c r="B1" s="742">
        <v>1</v>
      </c>
      <c r="C1" s="360" t="s">
        <v>585</v>
      </c>
    </row>
    <row r="2" spans="1:6" ht="21" customHeight="1" x14ac:dyDescent="0.2">
      <c r="A2" s="447" t="s">
        <v>581</v>
      </c>
      <c r="B2" s="742"/>
      <c r="C2" s="361" t="s">
        <v>586</v>
      </c>
    </row>
    <row r="3" spans="1:6" ht="9.9499999999999993" customHeight="1" x14ac:dyDescent="0.2">
      <c r="F3" s="398"/>
    </row>
    <row r="4" spans="1:6" ht="5.0999999999999996" customHeight="1" x14ac:dyDescent="0.25">
      <c r="A4" s="600"/>
      <c r="B4" s="600"/>
      <c r="C4" s="601"/>
      <c r="D4" s="601"/>
      <c r="E4" s="602"/>
      <c r="F4" s="603"/>
    </row>
    <row r="5" spans="1:6" ht="60.75" customHeight="1" x14ac:dyDescent="0.2">
      <c r="A5" s="743" t="s">
        <v>543</v>
      </c>
      <c r="B5" s="743"/>
      <c r="C5" s="743"/>
      <c r="D5" s="604" t="s">
        <v>544</v>
      </c>
      <c r="E5" s="583" t="s">
        <v>545</v>
      </c>
      <c r="F5" s="605"/>
    </row>
    <row r="6" spans="1:6" ht="24.95" customHeight="1" x14ac:dyDescent="0.2">
      <c r="A6" s="600"/>
      <c r="B6" s="600"/>
      <c r="C6" s="606"/>
      <c r="D6" s="606"/>
      <c r="E6" s="607" t="s">
        <v>1</v>
      </c>
      <c r="F6" s="608" t="s">
        <v>2</v>
      </c>
    </row>
    <row r="7" spans="1:6" ht="9.9499999999999993" customHeight="1" x14ac:dyDescent="0.2">
      <c r="B7" s="609"/>
      <c r="C7" s="610"/>
      <c r="D7" s="611"/>
      <c r="E7" s="610"/>
      <c r="F7" s="612"/>
    </row>
    <row r="8" spans="1:6" s="322" customFormat="1" ht="15" customHeight="1" x14ac:dyDescent="0.25">
      <c r="A8" s="730" t="s">
        <v>3</v>
      </c>
      <c r="B8" s="741" t="s">
        <v>346</v>
      </c>
      <c r="C8" s="741"/>
      <c r="D8" s="614">
        <v>4100</v>
      </c>
      <c r="E8" s="403">
        <v>24899881.008469392</v>
      </c>
      <c r="F8" s="615">
        <v>52.092582847727407</v>
      </c>
    </row>
    <row r="9" spans="1:6" s="322" customFormat="1" ht="15" customHeight="1" x14ac:dyDescent="0.25">
      <c r="A9" s="731"/>
      <c r="B9" s="740" t="s">
        <v>4</v>
      </c>
      <c r="C9" s="740"/>
      <c r="D9" s="614"/>
      <c r="E9" s="403"/>
      <c r="F9" s="615"/>
    </row>
    <row r="10" spans="1:6" s="322" customFormat="1" ht="15" customHeight="1" x14ac:dyDescent="0.25">
      <c r="A10" s="731"/>
      <c r="B10" s="617"/>
      <c r="D10" s="614"/>
      <c r="E10" s="403"/>
      <c r="F10" s="615"/>
    </row>
    <row r="11" spans="1:6" s="322" customFormat="1" ht="15" customHeight="1" x14ac:dyDescent="0.25">
      <c r="A11" s="730" t="s">
        <v>5</v>
      </c>
      <c r="B11" s="741" t="s">
        <v>6</v>
      </c>
      <c r="C11" s="741"/>
      <c r="D11" s="614">
        <v>4210</v>
      </c>
      <c r="E11" s="403">
        <v>6918268.3677398991</v>
      </c>
      <c r="F11" s="615">
        <v>14.473581941484786</v>
      </c>
    </row>
    <row r="12" spans="1:6" s="322" customFormat="1" ht="15" customHeight="1" x14ac:dyDescent="0.25">
      <c r="A12" s="731"/>
      <c r="B12" s="740" t="s">
        <v>7</v>
      </c>
      <c r="C12" s="740"/>
      <c r="D12" s="614"/>
      <c r="E12" s="403"/>
      <c r="F12" s="615"/>
    </row>
    <row r="13" spans="1:6" s="322" customFormat="1" ht="15" customHeight="1" x14ac:dyDescent="0.25">
      <c r="A13" s="731"/>
      <c r="B13" s="617"/>
      <c r="D13" s="614"/>
      <c r="E13" s="403"/>
      <c r="F13" s="615"/>
    </row>
    <row r="14" spans="1:6" s="322" customFormat="1" ht="15" customHeight="1" x14ac:dyDescent="0.25">
      <c r="A14" s="730" t="s">
        <v>8</v>
      </c>
      <c r="B14" s="741" t="s">
        <v>9</v>
      </c>
      <c r="C14" s="741"/>
      <c r="D14" s="614">
        <v>4220</v>
      </c>
      <c r="E14" s="403">
        <v>8106249.6414394733</v>
      </c>
      <c r="F14" s="615">
        <v>16.958935702841892</v>
      </c>
    </row>
    <row r="15" spans="1:6" s="322" customFormat="1" ht="15" customHeight="1" x14ac:dyDescent="0.25">
      <c r="A15" s="730"/>
      <c r="B15" s="740" t="s">
        <v>10</v>
      </c>
      <c r="C15" s="740"/>
      <c r="D15" s="614"/>
      <c r="E15" s="403"/>
      <c r="F15" s="615"/>
    </row>
    <row r="16" spans="1:6" s="322" customFormat="1" ht="15" customHeight="1" x14ac:dyDescent="0.25">
      <c r="A16" s="730"/>
      <c r="B16" s="618"/>
      <c r="D16" s="614"/>
      <c r="E16" s="403"/>
      <c r="F16" s="615"/>
    </row>
    <row r="17" spans="1:6" s="322" customFormat="1" x14ac:dyDescent="0.25">
      <c r="A17" s="730" t="s">
        <v>12</v>
      </c>
      <c r="B17" s="741" t="s">
        <v>13</v>
      </c>
      <c r="C17" s="741"/>
      <c r="D17" s="614">
        <v>4290</v>
      </c>
      <c r="E17" s="403">
        <v>1706330.3665750001</v>
      </c>
      <c r="F17" s="615">
        <v>3.5697823598501288</v>
      </c>
    </row>
    <row r="18" spans="1:6" s="322" customFormat="1" x14ac:dyDescent="0.25">
      <c r="A18" s="730"/>
      <c r="B18" s="740" t="s">
        <v>345</v>
      </c>
      <c r="C18" s="740"/>
      <c r="D18" s="614"/>
      <c r="E18" s="403"/>
      <c r="F18" s="615"/>
    </row>
    <row r="19" spans="1:6" s="322" customFormat="1" ht="15" customHeight="1" x14ac:dyDescent="0.25">
      <c r="A19" s="730"/>
      <c r="B19" s="554"/>
      <c r="D19" s="614"/>
      <c r="E19" s="403"/>
      <c r="F19" s="615"/>
    </row>
    <row r="20" spans="1:6" s="322" customFormat="1" ht="15" customHeight="1" x14ac:dyDescent="0.25">
      <c r="A20" s="730" t="s">
        <v>14</v>
      </c>
      <c r="B20" s="741" t="s">
        <v>15</v>
      </c>
      <c r="C20" s="741"/>
      <c r="D20" s="614">
        <v>4311</v>
      </c>
      <c r="E20" s="403">
        <v>14303.352000000001</v>
      </c>
      <c r="F20" s="615">
        <v>2.9923779507491276E-2</v>
      </c>
    </row>
    <row r="21" spans="1:6" s="322" customFormat="1" ht="15" customHeight="1" x14ac:dyDescent="0.25">
      <c r="A21" s="730"/>
      <c r="B21" s="740" t="s">
        <v>16</v>
      </c>
      <c r="C21" s="740"/>
      <c r="D21" s="614"/>
      <c r="E21" s="403"/>
      <c r="F21" s="615"/>
    </row>
    <row r="22" spans="1:6" s="322" customFormat="1" ht="15" customHeight="1" x14ac:dyDescent="0.25">
      <c r="A22" s="730"/>
      <c r="B22" s="554"/>
      <c r="D22" s="614"/>
      <c r="E22" s="403"/>
      <c r="F22" s="615"/>
    </row>
    <row r="23" spans="1:6" s="322" customFormat="1" ht="15" customHeight="1" x14ac:dyDescent="0.25">
      <c r="A23" s="730" t="s">
        <v>17</v>
      </c>
      <c r="B23" s="741" t="s">
        <v>18</v>
      </c>
      <c r="C23" s="741"/>
      <c r="D23" s="614">
        <v>4312</v>
      </c>
      <c r="E23" s="403">
        <v>1495462.257</v>
      </c>
      <c r="F23" s="615">
        <v>3.1286290682242348</v>
      </c>
    </row>
    <row r="24" spans="1:6" s="322" customFormat="1" ht="15" customHeight="1" x14ac:dyDescent="0.25">
      <c r="A24" s="730"/>
      <c r="B24" s="740" t="s">
        <v>510</v>
      </c>
      <c r="C24" s="740"/>
      <c r="D24" s="614"/>
      <c r="E24" s="403"/>
      <c r="F24" s="615"/>
    </row>
    <row r="25" spans="1:6" s="322" customFormat="1" ht="15" customHeight="1" x14ac:dyDescent="0.25">
      <c r="A25" s="730"/>
      <c r="B25" s="554"/>
      <c r="D25" s="614"/>
      <c r="E25" s="403"/>
      <c r="F25" s="615"/>
    </row>
    <row r="26" spans="1:6" s="322" customFormat="1" ht="15" customHeight="1" x14ac:dyDescent="0.25">
      <c r="A26" s="730" t="s">
        <v>351</v>
      </c>
      <c r="B26" s="741" t="s">
        <v>19</v>
      </c>
      <c r="C26" s="741"/>
      <c r="D26" s="614">
        <v>4321</v>
      </c>
      <c r="E26" s="403">
        <v>1306438.6210399999</v>
      </c>
      <c r="F26" s="615">
        <v>2.7331761978641027</v>
      </c>
    </row>
    <row r="27" spans="1:6" s="322" customFormat="1" ht="15" customHeight="1" x14ac:dyDescent="0.25">
      <c r="A27" s="730"/>
      <c r="B27" s="740" t="s">
        <v>347</v>
      </c>
      <c r="C27" s="740"/>
      <c r="D27" s="614"/>
      <c r="E27" s="403"/>
      <c r="F27" s="615"/>
    </row>
    <row r="28" spans="1:6" s="322" customFormat="1" ht="15" customHeight="1" x14ac:dyDescent="0.25">
      <c r="A28" s="730"/>
      <c r="B28" s="554"/>
      <c r="D28" s="614"/>
      <c r="E28" s="403"/>
      <c r="F28" s="615"/>
    </row>
    <row r="29" spans="1:6" s="322" customFormat="1" x14ac:dyDescent="0.25">
      <c r="A29" s="730" t="s">
        <v>352</v>
      </c>
      <c r="B29" s="741" t="s">
        <v>348</v>
      </c>
      <c r="C29" s="741"/>
      <c r="D29" s="614">
        <v>4322</v>
      </c>
      <c r="E29" s="403">
        <v>1345547.73382</v>
      </c>
      <c r="F29" s="615">
        <v>2.81499565302135</v>
      </c>
    </row>
    <row r="30" spans="1:6" s="322" customFormat="1" ht="15" customHeight="1" x14ac:dyDescent="0.25">
      <c r="A30" s="730"/>
      <c r="B30" s="740" t="s">
        <v>349</v>
      </c>
      <c r="C30" s="740"/>
      <c r="D30" s="614"/>
      <c r="E30" s="403"/>
      <c r="F30" s="615"/>
    </row>
    <row r="31" spans="1:6" s="322" customFormat="1" ht="15" customHeight="1" x14ac:dyDescent="0.25">
      <c r="A31" s="730"/>
      <c r="B31" s="554"/>
      <c r="D31" s="614"/>
      <c r="E31" s="403"/>
      <c r="F31" s="615"/>
    </row>
    <row r="32" spans="1:6" s="322" customFormat="1" ht="15" customHeight="1" x14ac:dyDescent="0.25">
      <c r="A32" s="730" t="s">
        <v>20</v>
      </c>
      <c r="B32" s="741" t="s">
        <v>21</v>
      </c>
      <c r="C32" s="741"/>
      <c r="D32" s="614">
        <v>4329</v>
      </c>
      <c r="E32" s="403">
        <v>459760.88099999999</v>
      </c>
      <c r="F32" s="615">
        <v>0.96185727857455616</v>
      </c>
    </row>
    <row r="33" spans="1:6" s="322" customFormat="1" ht="15" customHeight="1" x14ac:dyDescent="0.25">
      <c r="A33" s="730"/>
      <c r="B33" s="740" t="s">
        <v>350</v>
      </c>
      <c r="C33" s="740"/>
      <c r="D33" s="614"/>
      <c r="E33" s="403"/>
      <c r="F33" s="615"/>
    </row>
    <row r="34" spans="1:6" s="322" customFormat="1" ht="15" customHeight="1" x14ac:dyDescent="0.25">
      <c r="A34" s="730"/>
      <c r="B34" s="554"/>
      <c r="D34" s="614"/>
      <c r="E34" s="403"/>
      <c r="F34" s="615"/>
    </row>
    <row r="35" spans="1:6" s="322" customFormat="1" ht="15" customHeight="1" x14ac:dyDescent="0.25">
      <c r="A35" s="730" t="s">
        <v>22</v>
      </c>
      <c r="B35" s="741" t="s">
        <v>23</v>
      </c>
      <c r="C35" s="741"/>
      <c r="D35" s="614">
        <v>4330</v>
      </c>
      <c r="E35" s="403">
        <v>723623.75600000005</v>
      </c>
      <c r="F35" s="615">
        <v>1.5138799437311385</v>
      </c>
    </row>
    <row r="36" spans="1:6" s="322" customFormat="1" ht="15" customHeight="1" x14ac:dyDescent="0.25">
      <c r="A36" s="730"/>
      <c r="B36" s="740" t="s">
        <v>24</v>
      </c>
      <c r="C36" s="740"/>
      <c r="D36" s="614"/>
      <c r="E36" s="403"/>
      <c r="F36" s="615"/>
    </row>
    <row r="37" spans="1:6" s="322" customFormat="1" ht="15" customHeight="1" x14ac:dyDescent="0.25">
      <c r="A37" s="730"/>
      <c r="B37" s="554"/>
      <c r="D37" s="614"/>
      <c r="E37" s="403"/>
      <c r="F37" s="615"/>
    </row>
    <row r="38" spans="1:6" s="322" customFormat="1" ht="15" customHeight="1" x14ac:dyDescent="0.25">
      <c r="A38" s="730" t="s">
        <v>25</v>
      </c>
      <c r="B38" s="741" t="s">
        <v>26</v>
      </c>
      <c r="C38" s="741"/>
      <c r="D38" s="614">
        <v>4390</v>
      </c>
      <c r="E38" s="403">
        <v>823416.84421000001</v>
      </c>
      <c r="F38" s="615">
        <v>1.7226552271729263</v>
      </c>
    </row>
    <row r="39" spans="1:6" s="322" customFormat="1" ht="15" customHeight="1" x14ac:dyDescent="0.25">
      <c r="A39" s="619"/>
      <c r="B39" s="740" t="s">
        <v>511</v>
      </c>
      <c r="C39" s="740"/>
      <c r="D39" s="620"/>
      <c r="E39" s="403"/>
      <c r="F39" s="615"/>
    </row>
    <row r="40" spans="1:6" s="322" customFormat="1" ht="9.9499999999999993" customHeight="1" x14ac:dyDescent="0.25">
      <c r="B40" s="616"/>
      <c r="C40" s="617"/>
      <c r="D40" s="620"/>
      <c r="E40" s="403"/>
      <c r="F40" s="615"/>
    </row>
    <row r="41" spans="1:6" s="366" customFormat="1" ht="35.1" customHeight="1" thickBot="1" x14ac:dyDescent="0.3">
      <c r="A41" s="621"/>
      <c r="B41" s="621"/>
      <c r="C41" s="622" t="s">
        <v>546</v>
      </c>
      <c r="D41" s="623"/>
      <c r="E41" s="624">
        <v>47799282.829293758</v>
      </c>
      <c r="F41" s="625">
        <v>100</v>
      </c>
    </row>
    <row r="42" spans="1:6" x14ac:dyDescent="0.2">
      <c r="B42" s="626"/>
      <c r="C42" s="610"/>
      <c r="D42" s="610"/>
      <c r="E42" s="627"/>
      <c r="F42" s="612"/>
    </row>
  </sheetData>
  <mergeCells count="24">
    <mergeCell ref="B32:C32"/>
    <mergeCell ref="B30:C30"/>
    <mergeCell ref="A5:C5"/>
    <mergeCell ref="B39:C39"/>
    <mergeCell ref="B38:C38"/>
    <mergeCell ref="B36:C36"/>
    <mergeCell ref="B35:C35"/>
    <mergeCell ref="B33:C33"/>
    <mergeCell ref="B24:C24"/>
    <mergeCell ref="B23:C23"/>
    <mergeCell ref="B27:C27"/>
    <mergeCell ref="B26:C26"/>
    <mergeCell ref="B29:C29"/>
    <mergeCell ref="B15:C15"/>
    <mergeCell ref="B14:C14"/>
    <mergeCell ref="B17:C17"/>
    <mergeCell ref="B18:C18"/>
    <mergeCell ref="B21:C21"/>
    <mergeCell ref="B20:C20"/>
    <mergeCell ref="B1:B2"/>
    <mergeCell ref="B9:C9"/>
    <mergeCell ref="B8:C8"/>
    <mergeCell ref="B12:C12"/>
    <mergeCell ref="B11:C11"/>
  </mergeCells>
  <pageMargins left="0.59055118110236227" right="0.59055118110236227" top="0.51181102362204722" bottom="0.51181102362204722" header="0.51181102362204722" footer="0.51181102362204722"/>
  <pageSetup paperSize="9" scale="86" firstPageNumber="15" orientation="portrait" useFirstPageNumber="1" r:id="rId1"/>
  <headerFooter>
    <oddFooter>&amp;C&amp;"Arial,Regular"&amp;10 &amp;11&amp;P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0D84D-E669-42E7-B348-8F9F7B8DB618}">
  <dimension ref="A1:P77"/>
  <sheetViews>
    <sheetView view="pageBreakPreview" zoomScaleNormal="100" zoomScaleSheetLayoutView="100" workbookViewId="0">
      <pane xSplit="2" ySplit="8" topLeftCell="C9" activePane="bottomRight" state="frozen"/>
      <selection activeCell="D13" sqref="D13"/>
      <selection pane="topRight" activeCell="D13" sqref="D13"/>
      <selection pane="bottomLeft" activeCell="D13" sqref="D13"/>
      <selection pane="bottomRight" activeCell="F41" sqref="F41"/>
    </sheetView>
  </sheetViews>
  <sheetFormatPr defaultColWidth="8.85546875" defaultRowHeight="15.75" x14ac:dyDescent="0.25"/>
  <cols>
    <col min="1" max="1" width="8.7109375" style="305" bestFit="1" customWidth="1"/>
    <col min="2" max="2" width="7.42578125" style="479" customWidth="1"/>
    <col min="3" max="3" width="10.140625" style="479" customWidth="1"/>
    <col min="4" max="4" width="6.5703125" style="488" customWidth="1"/>
    <col min="5" max="5" width="0.42578125" style="488" customWidth="1"/>
    <col min="6" max="6" width="10.140625" style="479" customWidth="1"/>
    <col min="7" max="7" width="6.5703125" style="488" customWidth="1"/>
    <col min="8" max="8" width="0.42578125" style="488" customWidth="1"/>
    <col min="9" max="9" width="10.140625" style="479" customWidth="1"/>
    <col min="10" max="10" width="6.5703125" style="488" customWidth="1"/>
    <col min="11" max="11" width="0.42578125" style="488" customWidth="1"/>
    <col min="12" max="12" width="10.140625" style="479" customWidth="1"/>
    <col min="13" max="13" width="6.5703125" style="488" customWidth="1"/>
    <col min="14" max="14" width="0.42578125" style="488" customWidth="1"/>
    <col min="15" max="15" width="10.7109375" style="479" customWidth="1"/>
    <col min="16" max="16" width="9.28515625" style="488" customWidth="1"/>
    <col min="17" max="16384" width="8.85546875" style="305"/>
  </cols>
  <sheetData>
    <row r="1" spans="1:16" s="324" customFormat="1" ht="30" customHeight="1" x14ac:dyDescent="0.25">
      <c r="A1" s="511" t="s">
        <v>580</v>
      </c>
      <c r="B1" s="742">
        <v>8</v>
      </c>
      <c r="C1" s="829" t="s">
        <v>600</v>
      </c>
      <c r="D1" s="829"/>
      <c r="E1" s="829"/>
      <c r="F1" s="829"/>
      <c r="G1" s="829"/>
      <c r="H1" s="829"/>
      <c r="I1" s="829"/>
      <c r="J1" s="829"/>
      <c r="K1" s="829"/>
      <c r="L1" s="829"/>
      <c r="M1" s="829"/>
      <c r="N1" s="829"/>
      <c r="O1" s="829"/>
      <c r="P1" s="829"/>
    </row>
    <row r="2" spans="1:16" s="324" customFormat="1" ht="30" customHeight="1" x14ac:dyDescent="0.2">
      <c r="A2" s="447" t="s">
        <v>581</v>
      </c>
      <c r="B2" s="742"/>
      <c r="C2" s="830" t="s">
        <v>601</v>
      </c>
      <c r="D2" s="830"/>
      <c r="E2" s="830"/>
      <c r="F2" s="830"/>
      <c r="G2" s="830"/>
      <c r="H2" s="830"/>
      <c r="I2" s="830"/>
      <c r="J2" s="830"/>
      <c r="K2" s="830"/>
      <c r="L2" s="830"/>
      <c r="M2" s="830"/>
      <c r="N2" s="830"/>
      <c r="O2" s="830"/>
      <c r="P2" s="830"/>
    </row>
    <row r="3" spans="1:16" s="481" customFormat="1" ht="5.0999999999999996" customHeight="1" x14ac:dyDescent="0.25">
      <c r="A3" s="711"/>
      <c r="B3" s="711"/>
      <c r="C3" s="711"/>
      <c r="D3" s="712"/>
      <c r="E3" s="712"/>
      <c r="F3" s="711"/>
      <c r="G3" s="712"/>
      <c r="H3" s="712"/>
      <c r="I3" s="711"/>
      <c r="J3" s="712"/>
      <c r="K3" s="712"/>
      <c r="L3" s="711"/>
      <c r="M3" s="712"/>
      <c r="N3" s="712"/>
      <c r="O3" s="711"/>
      <c r="P3" s="712"/>
    </row>
    <row r="4" spans="1:16" s="481" customFormat="1" ht="5.0999999999999996" customHeight="1" x14ac:dyDescent="0.25">
      <c r="A4" s="644"/>
      <c r="B4" s="644"/>
      <c r="C4" s="644"/>
      <c r="D4" s="713"/>
      <c r="E4" s="713"/>
      <c r="F4" s="644"/>
      <c r="G4" s="713"/>
      <c r="H4" s="713"/>
      <c r="I4" s="644"/>
      <c r="J4" s="713"/>
      <c r="K4" s="713"/>
      <c r="L4" s="644"/>
      <c r="M4" s="713"/>
      <c r="N4" s="713"/>
      <c r="O4" s="644"/>
      <c r="P4" s="713"/>
    </row>
    <row r="5" spans="1:16" ht="45.75" customHeight="1" x14ac:dyDescent="0.2">
      <c r="A5" s="570" t="s">
        <v>437</v>
      </c>
      <c r="B5" s="571"/>
      <c r="C5" s="570" t="s">
        <v>398</v>
      </c>
      <c r="D5" s="572"/>
      <c r="E5" s="572"/>
      <c r="F5" s="570" t="s">
        <v>399</v>
      </c>
      <c r="G5" s="572"/>
      <c r="H5" s="572"/>
      <c r="I5" s="570" t="s">
        <v>400</v>
      </c>
      <c r="J5" s="572"/>
      <c r="K5" s="572"/>
      <c r="L5" s="570" t="s">
        <v>434</v>
      </c>
      <c r="M5" s="572"/>
      <c r="N5" s="572"/>
      <c r="O5" s="753" t="s">
        <v>107</v>
      </c>
      <c r="P5" s="753"/>
    </row>
    <row r="6" spans="1:16" ht="30.75" customHeight="1" x14ac:dyDescent="0.2">
      <c r="A6" s="574" t="s">
        <v>438</v>
      </c>
      <c r="B6" s="575"/>
      <c r="C6" s="583" t="s">
        <v>325</v>
      </c>
      <c r="D6" s="584"/>
      <c r="E6" s="584"/>
      <c r="F6" s="583" t="s">
        <v>326</v>
      </c>
      <c r="G6" s="584"/>
      <c r="H6" s="584"/>
      <c r="I6" s="583" t="s">
        <v>324</v>
      </c>
      <c r="J6" s="584"/>
      <c r="K6" s="584"/>
      <c r="L6" s="583" t="s">
        <v>530</v>
      </c>
      <c r="M6" s="584"/>
      <c r="N6" s="584"/>
      <c r="O6" s="831" t="s">
        <v>133</v>
      </c>
      <c r="P6" s="831"/>
    </row>
    <row r="7" spans="1:16" s="482" customFormat="1" ht="30" customHeight="1" x14ac:dyDescent="0.25">
      <c r="A7" s="714"/>
      <c r="B7" s="714"/>
      <c r="C7" s="715" t="s">
        <v>576</v>
      </c>
      <c r="D7" s="716" t="s">
        <v>146</v>
      </c>
      <c r="E7" s="716"/>
      <c r="F7" s="715" t="s">
        <v>576</v>
      </c>
      <c r="G7" s="716" t="s">
        <v>146</v>
      </c>
      <c r="H7" s="716"/>
      <c r="I7" s="715" t="s">
        <v>576</v>
      </c>
      <c r="J7" s="716" t="s">
        <v>146</v>
      </c>
      <c r="K7" s="716"/>
      <c r="L7" s="715" t="s">
        <v>576</v>
      </c>
      <c r="M7" s="716" t="s">
        <v>146</v>
      </c>
      <c r="N7" s="716"/>
      <c r="O7" s="715" t="s">
        <v>576</v>
      </c>
      <c r="P7" s="716" t="s">
        <v>146</v>
      </c>
    </row>
    <row r="8" spans="1:16" ht="6" customHeight="1" x14ac:dyDescent="0.25">
      <c r="A8" s="717"/>
      <c r="B8" s="717"/>
      <c r="C8" s="718"/>
      <c r="D8" s="719"/>
      <c r="E8" s="719"/>
      <c r="F8" s="718"/>
      <c r="G8" s="719"/>
      <c r="H8" s="719"/>
      <c r="I8" s="718"/>
      <c r="J8" s="719"/>
      <c r="K8" s="719"/>
      <c r="L8" s="718"/>
      <c r="M8" s="719"/>
      <c r="N8" s="719"/>
      <c r="O8" s="718"/>
      <c r="P8" s="719"/>
    </row>
    <row r="9" spans="1:16" ht="18.75" customHeight="1" x14ac:dyDescent="0.25">
      <c r="A9" s="356">
        <v>2025</v>
      </c>
      <c r="B9" s="357"/>
      <c r="C9" s="338">
        <v>40835.831381415206</v>
      </c>
      <c r="D9" s="339">
        <v>22.861815900615909</v>
      </c>
      <c r="E9" s="339"/>
      <c r="F9" s="338">
        <v>51627.748972284506</v>
      </c>
      <c r="G9" s="339">
        <v>28.903638114852946</v>
      </c>
      <c r="H9" s="339"/>
      <c r="I9" s="338">
        <v>64685.699552014376</v>
      </c>
      <c r="J9" s="339">
        <v>36.214092000432181</v>
      </c>
      <c r="K9" s="339"/>
      <c r="L9" s="338">
        <v>21470.964255709088</v>
      </c>
      <c r="M9" s="339">
        <v>12.020453984098964</v>
      </c>
      <c r="N9" s="333"/>
      <c r="O9" s="332">
        <v>178620.24416142318</v>
      </c>
      <c r="P9" s="333">
        <v>100</v>
      </c>
    </row>
    <row r="10" spans="1:16" ht="18.75" customHeight="1" x14ac:dyDescent="0.25">
      <c r="A10" s="356">
        <v>2024</v>
      </c>
      <c r="B10" s="357"/>
      <c r="C10" s="338">
        <v>35843.272148688586</v>
      </c>
      <c r="D10" s="339">
        <v>22.570905724075821</v>
      </c>
      <c r="E10" s="339"/>
      <c r="F10" s="338">
        <v>44393.932112601346</v>
      </c>
      <c r="G10" s="339">
        <v>27.955351070569268</v>
      </c>
      <c r="H10" s="339"/>
      <c r="I10" s="338">
        <v>61081.40097498172</v>
      </c>
      <c r="J10" s="339">
        <v>38.463635160921747</v>
      </c>
      <c r="K10" s="339"/>
      <c r="L10" s="338">
        <v>17484.38028351394</v>
      </c>
      <c r="M10" s="339">
        <v>11.010108044433158</v>
      </c>
      <c r="N10" s="333"/>
      <c r="O10" s="332">
        <v>158802.98551978561</v>
      </c>
      <c r="P10" s="333">
        <v>99.999999999999986</v>
      </c>
    </row>
    <row r="11" spans="1:16" ht="18.75" customHeight="1" x14ac:dyDescent="0.25">
      <c r="A11" s="356">
        <v>2023</v>
      </c>
      <c r="B11" s="357"/>
      <c r="C11" s="338">
        <v>28783.968374539116</v>
      </c>
      <c r="D11" s="339">
        <v>21.780361566882689</v>
      </c>
      <c r="E11" s="339"/>
      <c r="F11" s="338">
        <v>38420.706476637126</v>
      </c>
      <c r="G11" s="339">
        <v>29.072324838170516</v>
      </c>
      <c r="H11" s="339"/>
      <c r="I11" s="338">
        <v>52080.684388885173</v>
      </c>
      <c r="J11" s="339">
        <v>39.40860835728266</v>
      </c>
      <c r="K11" s="339"/>
      <c r="L11" s="338">
        <v>12870.244725234996</v>
      </c>
      <c r="M11" s="339">
        <v>9.7387052376641368</v>
      </c>
      <c r="N11" s="333"/>
      <c r="O11" s="332">
        <v>132155.60396529641</v>
      </c>
      <c r="P11" s="333">
        <v>100</v>
      </c>
    </row>
    <row r="12" spans="1:16" ht="18.75" customHeight="1" x14ac:dyDescent="0.25">
      <c r="A12" s="356">
        <v>2022</v>
      </c>
      <c r="B12" s="357"/>
      <c r="C12" s="338">
        <v>27769.470043920068</v>
      </c>
      <c r="D12" s="339">
        <v>22.782528661643923</v>
      </c>
      <c r="E12" s="339"/>
      <c r="F12" s="338">
        <v>37266.014795522802</v>
      </c>
      <c r="G12" s="339">
        <v>30.573649725452036</v>
      </c>
      <c r="H12" s="339"/>
      <c r="I12" s="338">
        <v>44995.055294439197</v>
      </c>
      <c r="J12" s="339">
        <v>36.914681312121473</v>
      </c>
      <c r="K12" s="339"/>
      <c r="L12" s="338">
        <v>11858.7832873237</v>
      </c>
      <c r="M12" s="339">
        <v>9.7291403007825572</v>
      </c>
      <c r="N12" s="333"/>
      <c r="O12" s="332">
        <v>121889.32342120579</v>
      </c>
      <c r="P12" s="333">
        <v>99.999999999999986</v>
      </c>
    </row>
    <row r="13" spans="1:16" ht="18.75" customHeight="1" x14ac:dyDescent="0.25">
      <c r="A13" s="356">
        <v>2021</v>
      </c>
      <c r="B13" s="357"/>
      <c r="C13" s="338">
        <v>26844.940832538487</v>
      </c>
      <c r="D13" s="339">
        <v>23.972472904681723</v>
      </c>
      <c r="E13" s="339"/>
      <c r="F13" s="338">
        <v>31390.856000719097</v>
      </c>
      <c r="G13" s="339">
        <v>28.031965115001722</v>
      </c>
      <c r="H13" s="339"/>
      <c r="I13" s="338">
        <v>43829.576209647697</v>
      </c>
      <c r="J13" s="339">
        <v>39.139714803763503</v>
      </c>
      <c r="K13" s="339"/>
      <c r="L13" s="338">
        <v>9916.9866380429958</v>
      </c>
      <c r="M13" s="339">
        <v>8.8558471765533007</v>
      </c>
      <c r="N13" s="333"/>
      <c r="O13" s="332">
        <v>111982.35968094799</v>
      </c>
      <c r="P13" s="333">
        <v>100.00000000000001</v>
      </c>
    </row>
    <row r="14" spans="1:16" ht="18.75" customHeight="1" x14ac:dyDescent="0.25">
      <c r="A14" s="356">
        <v>2020</v>
      </c>
      <c r="B14" s="357"/>
      <c r="C14" s="338">
        <v>29608.802172915199</v>
      </c>
      <c r="D14" s="339">
        <v>25.10964068034896</v>
      </c>
      <c r="E14" s="339"/>
      <c r="F14" s="338">
        <v>31126.560551634</v>
      </c>
      <c r="G14" s="339">
        <v>26.3967703422196</v>
      </c>
      <c r="H14" s="339"/>
      <c r="I14" s="338">
        <v>49878.0482482152</v>
      </c>
      <c r="J14" s="339">
        <v>42.298903617771138</v>
      </c>
      <c r="K14" s="339"/>
      <c r="L14" s="338">
        <v>7304.6530483082388</v>
      </c>
      <c r="M14" s="339">
        <v>6.1946853596602969</v>
      </c>
      <c r="N14" s="333"/>
      <c r="O14" s="332">
        <v>117918.06402107258</v>
      </c>
      <c r="P14" s="333">
        <v>100</v>
      </c>
    </row>
    <row r="15" spans="1:16" ht="18.75" customHeight="1" x14ac:dyDescent="0.25">
      <c r="A15" s="356">
        <v>2019</v>
      </c>
      <c r="B15" s="357"/>
      <c r="C15" s="338">
        <v>35751.888116740003</v>
      </c>
      <c r="D15" s="339">
        <v>24.42540751947076</v>
      </c>
      <c r="E15" s="339"/>
      <c r="F15" s="338">
        <v>37557.524479095002</v>
      </c>
      <c r="G15" s="339">
        <v>25.659004017604953</v>
      </c>
      <c r="H15" s="339"/>
      <c r="I15" s="338">
        <v>65599.291180251297</v>
      </c>
      <c r="J15" s="339">
        <v>44.816917496332927</v>
      </c>
      <c r="K15" s="339"/>
      <c r="L15" s="338">
        <v>7463.0121850100004</v>
      </c>
      <c r="M15" s="339">
        <v>5.0986709665913681</v>
      </c>
      <c r="N15" s="333"/>
      <c r="O15" s="332">
        <v>146371.71596109628</v>
      </c>
      <c r="P15" s="333">
        <v>100.00000000000001</v>
      </c>
    </row>
    <row r="16" spans="1:16" ht="18.75" customHeight="1" x14ac:dyDescent="0.25">
      <c r="A16" s="356">
        <v>2018</v>
      </c>
      <c r="B16" s="357"/>
      <c r="C16" s="338">
        <v>36591.978397915998</v>
      </c>
      <c r="D16" s="339">
        <v>25.140977139719901</v>
      </c>
      <c r="E16" s="339"/>
      <c r="F16" s="338">
        <v>41200.874301214004</v>
      </c>
      <c r="G16" s="339">
        <v>28.307576804928502</v>
      </c>
      <c r="H16" s="339"/>
      <c r="I16" s="338">
        <v>60592.803628817099</v>
      </c>
      <c r="J16" s="339">
        <v>41.631044768827898</v>
      </c>
      <c r="K16" s="339"/>
      <c r="L16" s="338">
        <v>7161.5043673500004</v>
      </c>
      <c r="M16" s="339">
        <v>4.92040128652362</v>
      </c>
      <c r="N16" s="333"/>
      <c r="O16" s="332">
        <v>145547.160695297</v>
      </c>
      <c r="P16" s="333">
        <v>100</v>
      </c>
    </row>
    <row r="17" spans="1:16" ht="18.75" customHeight="1" x14ac:dyDescent="0.25">
      <c r="A17" s="356">
        <v>2017</v>
      </c>
      <c r="B17" s="357"/>
      <c r="C17" s="338">
        <v>39317.047671849999</v>
      </c>
      <c r="D17" s="339">
        <v>28.397703247899216</v>
      </c>
      <c r="E17" s="339"/>
      <c r="F17" s="338">
        <v>41551.659843959991</v>
      </c>
      <c r="G17" s="339">
        <v>30.011706767882661</v>
      </c>
      <c r="H17" s="339"/>
      <c r="I17" s="338">
        <v>51086.841987190004</v>
      </c>
      <c r="J17" s="339">
        <v>36.898726240404841</v>
      </c>
      <c r="K17" s="339"/>
      <c r="L17" s="338">
        <v>6495.9559889400007</v>
      </c>
      <c r="M17" s="339">
        <v>4.6918637438132915</v>
      </c>
      <c r="N17" s="333"/>
      <c r="O17" s="332">
        <v>138451.50549194001</v>
      </c>
      <c r="P17" s="333">
        <v>100</v>
      </c>
    </row>
    <row r="18" spans="1:16" ht="18.75" customHeight="1" x14ac:dyDescent="0.25">
      <c r="A18" s="356">
        <v>2016</v>
      </c>
      <c r="B18" s="357"/>
      <c r="C18" s="338">
        <v>37807.368333648439</v>
      </c>
      <c r="D18" s="339">
        <v>29.807602601174754</v>
      </c>
      <c r="E18" s="339"/>
      <c r="F18" s="338">
        <v>39761.800260304684</v>
      </c>
      <c r="G18" s="339">
        <v>31.348490865777102</v>
      </c>
      <c r="H18" s="339"/>
      <c r="I18" s="338">
        <v>43318.452390810548</v>
      </c>
      <c r="J18" s="339">
        <v>34.152581125674601</v>
      </c>
      <c r="K18" s="339"/>
      <c r="L18" s="338">
        <v>5950.3835321054694</v>
      </c>
      <c r="M18" s="339">
        <v>4.6913254073735313</v>
      </c>
      <c r="N18" s="333"/>
      <c r="O18" s="332">
        <v>126838.00451686914</v>
      </c>
      <c r="P18" s="333">
        <v>99.999999999999986</v>
      </c>
    </row>
    <row r="19" spans="1:16" ht="18.75" customHeight="1" x14ac:dyDescent="0.25">
      <c r="A19" s="356">
        <v>2015</v>
      </c>
      <c r="B19" s="357"/>
      <c r="C19" s="338">
        <v>33846.237779984382</v>
      </c>
      <c r="D19" s="339">
        <v>29.44610029986659</v>
      </c>
      <c r="E19" s="339"/>
      <c r="F19" s="338">
        <v>39079.733257101558</v>
      </c>
      <c r="G19" s="339">
        <v>33.999221794191847</v>
      </c>
      <c r="H19" s="339"/>
      <c r="I19" s="338">
        <v>36587.404214158203</v>
      </c>
      <c r="J19" s="339">
        <v>31.830904846948133</v>
      </c>
      <c r="K19" s="339"/>
      <c r="L19" s="338">
        <v>5429.6475439941405</v>
      </c>
      <c r="M19" s="339">
        <v>4.7237730589934284</v>
      </c>
      <c r="N19" s="333"/>
      <c r="O19" s="332">
        <v>114943.02279523828</v>
      </c>
      <c r="P19" s="333">
        <v>100.00000000000001</v>
      </c>
    </row>
    <row r="20" spans="1:16" ht="18.75" customHeight="1" x14ac:dyDescent="0.25">
      <c r="A20" s="356">
        <v>2014</v>
      </c>
      <c r="B20" s="357"/>
      <c r="C20" s="338">
        <v>30516.387711131101</v>
      </c>
      <c r="D20" s="339">
        <v>29.758767026768052</v>
      </c>
      <c r="E20" s="339"/>
      <c r="F20" s="338">
        <v>34314.486569251399</v>
      </c>
      <c r="G20" s="339">
        <v>33.46257168849111</v>
      </c>
      <c r="H20" s="339"/>
      <c r="I20" s="338">
        <v>32689.065313195999</v>
      </c>
      <c r="J20" s="339">
        <v>31.877504250720101</v>
      </c>
      <c r="K20" s="339"/>
      <c r="L20" s="338">
        <v>5025.9343120224003</v>
      </c>
      <c r="M20" s="339">
        <v>4.901157034020744</v>
      </c>
      <c r="N20" s="333"/>
      <c r="O20" s="332">
        <v>102545.87390560089</v>
      </c>
      <c r="P20" s="333">
        <v>100</v>
      </c>
    </row>
    <row r="21" spans="1:16" ht="18.75" hidden="1" customHeight="1" x14ac:dyDescent="0.25">
      <c r="A21" s="356">
        <v>2013</v>
      </c>
      <c r="B21" s="357"/>
      <c r="C21" s="338">
        <v>24963</v>
      </c>
      <c r="D21" s="339">
        <v>27.469601100412699</v>
      </c>
      <c r="E21" s="339"/>
      <c r="F21" s="338">
        <v>29303</v>
      </c>
      <c r="G21" s="339">
        <v>32.245392022008254</v>
      </c>
      <c r="H21" s="339"/>
      <c r="I21" s="338">
        <v>32301</v>
      </c>
      <c r="J21" s="339">
        <v>35.544429160935351</v>
      </c>
      <c r="K21" s="339"/>
      <c r="L21" s="338">
        <v>4307</v>
      </c>
      <c r="M21" s="339">
        <v>4.7394773039889957</v>
      </c>
      <c r="N21" s="333"/>
      <c r="O21" s="332">
        <v>90875</v>
      </c>
      <c r="P21" s="333">
        <v>100</v>
      </c>
    </row>
    <row r="22" spans="1:16" ht="18.75" hidden="1" customHeight="1" x14ac:dyDescent="0.25">
      <c r="A22" s="356">
        <v>2012</v>
      </c>
      <c r="B22" s="357"/>
      <c r="C22" s="338">
        <v>20868</v>
      </c>
      <c r="D22" s="339">
        <v>25.9</v>
      </c>
      <c r="E22" s="339"/>
      <c r="F22" s="338">
        <v>27482</v>
      </c>
      <c r="G22" s="339">
        <v>34.1</v>
      </c>
      <c r="H22" s="339"/>
      <c r="I22" s="338">
        <v>28204</v>
      </c>
      <c r="J22" s="339">
        <v>35</v>
      </c>
      <c r="K22" s="339"/>
      <c r="L22" s="338">
        <v>4113</v>
      </c>
      <c r="M22" s="339">
        <v>5.0999999999999996</v>
      </c>
      <c r="N22" s="333"/>
      <c r="O22" s="332">
        <v>80667</v>
      </c>
      <c r="P22" s="333">
        <v>100</v>
      </c>
    </row>
    <row r="23" spans="1:16" ht="18.75" hidden="1" customHeight="1" x14ac:dyDescent="0.25">
      <c r="A23" s="356">
        <v>2011</v>
      </c>
      <c r="B23" s="357"/>
      <c r="C23" s="338">
        <v>16056</v>
      </c>
      <c r="D23" s="339">
        <v>25</v>
      </c>
      <c r="E23" s="339"/>
      <c r="F23" s="338">
        <v>25217</v>
      </c>
      <c r="G23" s="339">
        <v>39.200000000000003</v>
      </c>
      <c r="H23" s="339"/>
      <c r="I23" s="338">
        <v>18305</v>
      </c>
      <c r="J23" s="339">
        <v>28.5</v>
      </c>
      <c r="K23" s="339"/>
      <c r="L23" s="338">
        <v>4681</v>
      </c>
      <c r="M23" s="339">
        <v>7.3</v>
      </c>
      <c r="N23" s="333"/>
      <c r="O23" s="332">
        <v>64258</v>
      </c>
      <c r="P23" s="333">
        <v>100</v>
      </c>
    </row>
    <row r="24" spans="1:16" ht="18.75" hidden="1" customHeight="1" x14ac:dyDescent="0.25">
      <c r="A24" s="356">
        <v>2010</v>
      </c>
      <c r="B24" s="357"/>
      <c r="C24" s="338">
        <v>12308</v>
      </c>
      <c r="D24" s="339">
        <v>20.2</v>
      </c>
      <c r="E24" s="339"/>
      <c r="F24" s="338">
        <v>27091</v>
      </c>
      <c r="G24" s="339">
        <v>44.6</v>
      </c>
      <c r="H24" s="339"/>
      <c r="I24" s="338">
        <v>15743</v>
      </c>
      <c r="J24" s="339">
        <v>25.9</v>
      </c>
      <c r="K24" s="339"/>
      <c r="L24" s="338">
        <v>5649</v>
      </c>
      <c r="M24" s="339">
        <v>9.3000000000000007</v>
      </c>
      <c r="N24" s="333"/>
      <c r="O24" s="332">
        <v>60792</v>
      </c>
      <c r="P24" s="333">
        <v>100</v>
      </c>
    </row>
    <row r="25" spans="1:16" ht="18.75" hidden="1" customHeight="1" x14ac:dyDescent="0.25">
      <c r="A25" s="356">
        <v>2009</v>
      </c>
      <c r="B25" s="357"/>
      <c r="C25" s="338">
        <v>13098</v>
      </c>
      <c r="D25" s="339">
        <v>21.8</v>
      </c>
      <c r="E25" s="339"/>
      <c r="F25" s="338">
        <v>24320</v>
      </c>
      <c r="G25" s="339">
        <v>40.5</v>
      </c>
      <c r="H25" s="339"/>
      <c r="I25" s="338">
        <v>17206</v>
      </c>
      <c r="J25" s="339">
        <v>28.7</v>
      </c>
      <c r="K25" s="339"/>
      <c r="L25" s="338">
        <v>5391</v>
      </c>
      <c r="M25" s="339">
        <v>9</v>
      </c>
      <c r="N25" s="333"/>
      <c r="O25" s="332">
        <v>60015</v>
      </c>
      <c r="P25" s="333">
        <v>100</v>
      </c>
    </row>
    <row r="26" spans="1:16" ht="18.75" hidden="1" customHeight="1" x14ac:dyDescent="0.25">
      <c r="A26" s="356">
        <v>2008</v>
      </c>
      <c r="B26" s="357"/>
      <c r="C26" s="338">
        <v>15460</v>
      </c>
      <c r="D26" s="339">
        <v>26.5</v>
      </c>
      <c r="E26" s="339"/>
      <c r="F26" s="338">
        <v>20301</v>
      </c>
      <c r="G26" s="339">
        <v>34.799999999999997</v>
      </c>
      <c r="H26" s="339"/>
      <c r="I26" s="338">
        <v>18173</v>
      </c>
      <c r="J26" s="339">
        <v>31.2</v>
      </c>
      <c r="K26" s="339"/>
      <c r="L26" s="338">
        <v>4387</v>
      </c>
      <c r="M26" s="339">
        <v>7.5</v>
      </c>
      <c r="N26" s="333"/>
      <c r="O26" s="332">
        <v>58320</v>
      </c>
      <c r="P26" s="333">
        <v>100</v>
      </c>
    </row>
    <row r="27" spans="1:16" ht="9.75" customHeight="1" x14ac:dyDescent="0.25">
      <c r="A27" s="737"/>
      <c r="B27" s="737"/>
      <c r="C27" s="377"/>
      <c r="D27" s="339"/>
      <c r="E27" s="339"/>
      <c r="F27" s="377"/>
      <c r="G27" s="339"/>
      <c r="H27" s="339"/>
      <c r="I27" s="377"/>
      <c r="J27" s="339"/>
      <c r="K27" s="339"/>
      <c r="L27" s="377"/>
      <c r="M27" s="339"/>
      <c r="N27" s="339"/>
      <c r="O27" s="377"/>
      <c r="P27" s="339"/>
    </row>
    <row r="28" spans="1:16" ht="18.75" customHeight="1" x14ac:dyDescent="0.25">
      <c r="A28" s="827" t="s">
        <v>595</v>
      </c>
      <c r="B28" s="827"/>
      <c r="C28" s="338">
        <v>10885.765301000001</v>
      </c>
      <c r="D28" s="339">
        <v>22.773909265284342</v>
      </c>
      <c r="E28" s="339"/>
      <c r="F28" s="338">
        <v>14014.115707469393</v>
      </c>
      <c r="G28" s="339">
        <v>29.318673582443054</v>
      </c>
      <c r="H28" s="339"/>
      <c r="I28" s="338">
        <v>16730.848375754373</v>
      </c>
      <c r="J28" s="339">
        <v>35.002300004176796</v>
      </c>
      <c r="K28" s="339"/>
      <c r="L28" s="338">
        <v>6168.5534450700006</v>
      </c>
      <c r="M28" s="339">
        <v>12.905117148095799</v>
      </c>
      <c r="N28" s="339"/>
      <c r="O28" s="332">
        <v>47799.28282929377</v>
      </c>
      <c r="P28" s="333">
        <v>100</v>
      </c>
    </row>
    <row r="29" spans="1:16" ht="18.75" customHeight="1" x14ac:dyDescent="0.25">
      <c r="A29" s="827" t="s">
        <v>584</v>
      </c>
      <c r="B29" s="827"/>
      <c r="C29" s="338">
        <v>10487.090325281844</v>
      </c>
      <c r="D29" s="339">
        <v>22.535172923574446</v>
      </c>
      <c r="E29" s="339"/>
      <c r="F29" s="338">
        <v>13916.50985968</v>
      </c>
      <c r="G29" s="339">
        <v>29.904477453052657</v>
      </c>
      <c r="H29" s="339"/>
      <c r="I29" s="338">
        <v>15925.231624408565</v>
      </c>
      <c r="J29" s="339">
        <v>34.22091708687352</v>
      </c>
      <c r="K29" s="339"/>
      <c r="L29" s="338">
        <v>6207.7106917572883</v>
      </c>
      <c r="M29" s="339">
        <v>13.339432536499377</v>
      </c>
      <c r="N29" s="339"/>
      <c r="O29" s="332">
        <v>46536.542501127697</v>
      </c>
      <c r="P29" s="333">
        <v>100</v>
      </c>
    </row>
    <row r="30" spans="1:16" ht="9.75" customHeight="1" x14ac:dyDescent="0.25">
      <c r="A30" s="737"/>
      <c r="B30" s="737"/>
      <c r="C30" s="338"/>
      <c r="D30" s="339"/>
      <c r="E30" s="339"/>
      <c r="F30" s="338"/>
      <c r="G30" s="339"/>
      <c r="H30" s="339"/>
      <c r="I30" s="338"/>
      <c r="J30" s="339"/>
      <c r="K30" s="339"/>
      <c r="L30" s="338"/>
      <c r="M30" s="339"/>
      <c r="N30" s="339"/>
      <c r="O30" s="332"/>
      <c r="P30" s="333"/>
    </row>
    <row r="31" spans="1:16" ht="18.75" customHeight="1" x14ac:dyDescent="0.25">
      <c r="A31" s="827" t="s">
        <v>542</v>
      </c>
      <c r="B31" s="827"/>
      <c r="C31" s="338">
        <v>10475.958852044816</v>
      </c>
      <c r="D31" s="339">
        <v>22.585620474211019</v>
      </c>
      <c r="E31" s="339"/>
      <c r="F31" s="338">
        <v>13980.1168316</v>
      </c>
      <c r="G31" s="339">
        <v>30.140402172543425</v>
      </c>
      <c r="H31" s="339"/>
      <c r="I31" s="338">
        <v>16191.716811666647</v>
      </c>
      <c r="J31" s="339">
        <v>34.908496291279675</v>
      </c>
      <c r="K31" s="339"/>
      <c r="L31" s="338">
        <v>5735.5196833669952</v>
      </c>
      <c r="M31" s="339">
        <v>12.365481061965871</v>
      </c>
      <c r="N31" s="339"/>
      <c r="O31" s="332">
        <v>46383.312178678461</v>
      </c>
      <c r="P31" s="333">
        <v>99.999999999999986</v>
      </c>
    </row>
    <row r="32" spans="1:16" ht="18.75" customHeight="1" x14ac:dyDescent="0.25">
      <c r="A32" s="827" t="s">
        <v>541</v>
      </c>
      <c r="B32" s="827"/>
      <c r="C32" s="338">
        <v>10463.285857877685</v>
      </c>
      <c r="D32" s="339">
        <v>23.038140548181708</v>
      </c>
      <c r="E32" s="339"/>
      <c r="F32" s="338">
        <v>12934.51687924</v>
      </c>
      <c r="G32" s="339">
        <v>28.479315373230357</v>
      </c>
      <c r="H32" s="339"/>
      <c r="I32" s="338">
        <v>16512.190057920001</v>
      </c>
      <c r="J32" s="339">
        <v>36.356662761559107</v>
      </c>
      <c r="K32" s="339"/>
      <c r="L32" s="338">
        <v>5507.2397111834089</v>
      </c>
      <c r="M32" s="339">
        <v>12.125881317028831</v>
      </c>
      <c r="N32" s="339"/>
      <c r="O32" s="332">
        <v>45417.232506221095</v>
      </c>
      <c r="P32" s="333">
        <v>100</v>
      </c>
    </row>
    <row r="33" spans="1:16" ht="18.75" customHeight="1" x14ac:dyDescent="0.25">
      <c r="A33" s="827" t="s">
        <v>540</v>
      </c>
      <c r="B33" s="827"/>
      <c r="C33" s="338">
        <v>10015.19071020155</v>
      </c>
      <c r="D33" s="339">
        <v>22.80065978497603</v>
      </c>
      <c r="E33" s="339"/>
      <c r="F33" s="338">
        <v>12368.443310952056</v>
      </c>
      <c r="G33" s="339">
        <v>28.15809265773882</v>
      </c>
      <c r="H33" s="339"/>
      <c r="I33" s="338">
        <v>16294.39398888</v>
      </c>
      <c r="J33" s="339">
        <v>37.095942003817783</v>
      </c>
      <c r="K33" s="339"/>
      <c r="L33" s="338">
        <v>5246.9759356891836</v>
      </c>
      <c r="M33" s="339">
        <v>11.945305553467366</v>
      </c>
      <c r="N33" s="339"/>
      <c r="O33" s="332">
        <v>43925.00394572279</v>
      </c>
      <c r="P33" s="333">
        <v>100</v>
      </c>
    </row>
    <row r="34" spans="1:16" ht="18.75" customHeight="1" x14ac:dyDescent="0.25">
      <c r="A34" s="827" t="s">
        <v>539</v>
      </c>
      <c r="B34" s="827"/>
      <c r="C34" s="338">
        <v>9881.3959612911494</v>
      </c>
      <c r="D34" s="339">
        <v>23.036405408672838</v>
      </c>
      <c r="E34" s="339"/>
      <c r="F34" s="338">
        <v>12344.671950492451</v>
      </c>
      <c r="G34" s="339">
        <v>28.77901753989202</v>
      </c>
      <c r="H34" s="339"/>
      <c r="I34" s="338">
        <v>15687.398693547731</v>
      </c>
      <c r="J34" s="339">
        <v>36.571884936875904</v>
      </c>
      <c r="K34" s="339"/>
      <c r="L34" s="338">
        <v>4981.2289254694988</v>
      </c>
      <c r="M34" s="339">
        <v>11.612692114559229</v>
      </c>
      <c r="N34" s="339"/>
      <c r="O34" s="332">
        <v>42894.695530800833</v>
      </c>
      <c r="P34" s="333">
        <v>99.999999999999986</v>
      </c>
    </row>
    <row r="35" spans="1:16" ht="9.75" customHeight="1" x14ac:dyDescent="0.25">
      <c r="A35" s="737"/>
      <c r="B35" s="737"/>
      <c r="C35" s="338"/>
      <c r="D35" s="339"/>
      <c r="E35" s="339"/>
      <c r="F35" s="338"/>
      <c r="G35" s="339"/>
      <c r="H35" s="339"/>
      <c r="I35" s="338"/>
      <c r="J35" s="339"/>
      <c r="K35" s="339"/>
      <c r="L35" s="338"/>
      <c r="M35" s="339"/>
      <c r="N35" s="339"/>
      <c r="O35" s="332"/>
      <c r="P35" s="333"/>
    </row>
    <row r="36" spans="1:16" ht="18.75" customHeight="1" x14ac:dyDescent="0.25">
      <c r="A36" s="827" t="s">
        <v>538</v>
      </c>
      <c r="B36" s="827"/>
      <c r="C36" s="338">
        <v>9895.9851127381626</v>
      </c>
      <c r="D36" s="339">
        <v>23.53436508905013</v>
      </c>
      <c r="E36" s="339"/>
      <c r="F36" s="338">
        <v>11786.169643057419</v>
      </c>
      <c r="G36" s="339">
        <v>28.029550996812635</v>
      </c>
      <c r="H36" s="339"/>
      <c r="I36" s="338">
        <v>15628.903094186624</v>
      </c>
      <c r="J36" s="339">
        <v>37.168236125023896</v>
      </c>
      <c r="K36" s="339"/>
      <c r="L36" s="338">
        <v>4738.0268620692877</v>
      </c>
      <c r="M36" s="339">
        <v>11.267847789113334</v>
      </c>
      <c r="N36" s="339"/>
      <c r="O36" s="332">
        <v>42049.084712051495</v>
      </c>
      <c r="P36" s="333">
        <v>99.999999999999986</v>
      </c>
    </row>
    <row r="37" spans="1:16" ht="18.75" customHeight="1" x14ac:dyDescent="0.25">
      <c r="A37" s="827" t="s">
        <v>537</v>
      </c>
      <c r="B37" s="827"/>
      <c r="C37" s="338">
        <v>9373.3486152899986</v>
      </c>
      <c r="D37" s="339">
        <v>22.818566259162768</v>
      </c>
      <c r="E37" s="339"/>
      <c r="F37" s="338">
        <v>11763.440412890001</v>
      </c>
      <c r="G37" s="339">
        <v>28.637027759682741</v>
      </c>
      <c r="H37" s="339"/>
      <c r="I37" s="338">
        <v>15164.559351570002</v>
      </c>
      <c r="J37" s="339">
        <v>36.916743050647824</v>
      </c>
      <c r="K37" s="339"/>
      <c r="L37" s="338">
        <v>4776.3797685999998</v>
      </c>
      <c r="M37" s="339">
        <v>11.627662930506679</v>
      </c>
      <c r="N37" s="339"/>
      <c r="O37" s="332">
        <v>41077.728148349997</v>
      </c>
      <c r="P37" s="333">
        <v>100.00000000000001</v>
      </c>
    </row>
    <row r="38" spans="1:16" ht="18.75" customHeight="1" x14ac:dyDescent="0.25">
      <c r="A38" s="827" t="s">
        <v>536</v>
      </c>
      <c r="B38" s="827"/>
      <c r="C38" s="338">
        <v>8793.8350839920495</v>
      </c>
      <c r="D38" s="339">
        <v>22.612007231403474</v>
      </c>
      <c r="E38" s="339"/>
      <c r="F38" s="338">
        <v>10645.840410639998</v>
      </c>
      <c r="G38" s="339">
        <v>27.374156787175032</v>
      </c>
      <c r="H38" s="339"/>
      <c r="I38" s="338">
        <v>15156.297567604199</v>
      </c>
      <c r="J38" s="339">
        <v>38.972110225700334</v>
      </c>
      <c r="K38" s="339"/>
      <c r="L38" s="338">
        <v>4294.139584549067</v>
      </c>
      <c r="M38" s="339">
        <v>11.041725755721162</v>
      </c>
      <c r="N38" s="339"/>
      <c r="O38" s="332">
        <v>38890.112646785317</v>
      </c>
      <c r="P38" s="333">
        <v>100</v>
      </c>
    </row>
    <row r="39" spans="1:16" ht="18.75" customHeight="1" x14ac:dyDescent="0.25">
      <c r="A39" s="827" t="s">
        <v>535</v>
      </c>
      <c r="B39" s="827"/>
      <c r="C39" s="338">
        <v>7780.1033366683751</v>
      </c>
      <c r="D39" s="339">
        <v>21.149596705936382</v>
      </c>
      <c r="E39" s="339"/>
      <c r="F39" s="338">
        <v>10198.481646013928</v>
      </c>
      <c r="G39" s="339">
        <v>27.723767216497414</v>
      </c>
      <c r="H39" s="339"/>
      <c r="I39" s="338">
        <v>15131.640961620898</v>
      </c>
      <c r="J39" s="339">
        <v>41.1341713584942</v>
      </c>
      <c r="K39" s="339"/>
      <c r="L39" s="338">
        <v>3675.8340682955863</v>
      </c>
      <c r="M39" s="339">
        <v>9.9924647190719966</v>
      </c>
      <c r="N39" s="339"/>
      <c r="O39" s="332">
        <v>36786.060012598791</v>
      </c>
      <c r="P39" s="333">
        <v>100</v>
      </c>
    </row>
    <row r="40" spans="1:16" ht="9.75" customHeight="1" x14ac:dyDescent="0.25">
      <c r="A40" s="737"/>
      <c r="B40" s="737"/>
      <c r="C40" s="338"/>
      <c r="D40" s="339"/>
      <c r="E40" s="339"/>
      <c r="F40" s="338"/>
      <c r="G40" s="339"/>
      <c r="H40" s="339"/>
      <c r="I40" s="338"/>
      <c r="J40" s="339"/>
      <c r="K40" s="339"/>
      <c r="L40" s="338"/>
      <c r="M40" s="339"/>
      <c r="N40" s="339"/>
      <c r="O40" s="332"/>
      <c r="P40" s="333"/>
    </row>
    <row r="41" spans="1:16" ht="18.75" customHeight="1" x14ac:dyDescent="0.25">
      <c r="A41" s="827" t="s">
        <v>534</v>
      </c>
      <c r="B41" s="827"/>
      <c r="C41" s="338">
        <v>7122.5774372742335</v>
      </c>
      <c r="D41" s="339">
        <v>20.858551859509149</v>
      </c>
      <c r="E41" s="339"/>
      <c r="F41" s="338">
        <v>9455.9580009771689</v>
      </c>
      <c r="G41" s="339">
        <v>27.691884304764308</v>
      </c>
      <c r="H41" s="339"/>
      <c r="I41" s="338">
        <v>14299.344104085843</v>
      </c>
      <c r="J41" s="339">
        <v>41.875797515538785</v>
      </c>
      <c r="K41" s="339"/>
      <c r="L41" s="338">
        <v>3269.1575350576572</v>
      </c>
      <c r="M41" s="339">
        <v>9.573766320187751</v>
      </c>
      <c r="N41" s="339"/>
      <c r="O41" s="332">
        <v>34147.037077394903</v>
      </c>
      <c r="P41" s="333">
        <v>100</v>
      </c>
    </row>
    <row r="42" spans="1:16" ht="18.75" customHeight="1" x14ac:dyDescent="0.25">
      <c r="A42" s="827" t="s">
        <v>533</v>
      </c>
      <c r="B42" s="827"/>
      <c r="C42" s="338">
        <v>7336.5451858866054</v>
      </c>
      <c r="D42" s="339">
        <v>21.941239385476401</v>
      </c>
      <c r="E42" s="339"/>
      <c r="F42" s="338">
        <v>9208.6607766540237</v>
      </c>
      <c r="G42" s="339">
        <v>27.540133046395965</v>
      </c>
      <c r="H42" s="339"/>
      <c r="I42" s="338">
        <v>13541.523072166683</v>
      </c>
      <c r="J42" s="339">
        <v>40.498326097947277</v>
      </c>
      <c r="K42" s="339"/>
      <c r="L42" s="338">
        <v>3350.5123945206883</v>
      </c>
      <c r="M42" s="339">
        <v>10.020301470180355</v>
      </c>
      <c r="N42" s="339"/>
      <c r="O42" s="332">
        <v>33437.241429228001</v>
      </c>
      <c r="P42" s="333">
        <v>100</v>
      </c>
    </row>
    <row r="43" spans="1:16" ht="18.75" customHeight="1" x14ac:dyDescent="0.25">
      <c r="A43" s="827" t="s">
        <v>532</v>
      </c>
      <c r="B43" s="827"/>
      <c r="C43" s="338">
        <v>7349.4380262008854</v>
      </c>
      <c r="D43" s="339">
        <v>22.716498576528814</v>
      </c>
      <c r="E43" s="339"/>
      <c r="F43" s="338">
        <v>9929.8597154733325</v>
      </c>
      <c r="G43" s="339">
        <v>30.692366312568875</v>
      </c>
      <c r="H43" s="339"/>
      <c r="I43" s="338">
        <v>12110.169624338228</v>
      </c>
      <c r="J43" s="339">
        <v>37.431521981961453</v>
      </c>
      <c r="K43" s="339"/>
      <c r="L43" s="338">
        <v>2963.3972334398977</v>
      </c>
      <c r="M43" s="339">
        <v>9.1596131289408635</v>
      </c>
      <c r="N43" s="339"/>
      <c r="O43" s="332">
        <v>32352.864599452343</v>
      </c>
      <c r="P43" s="333">
        <v>100</v>
      </c>
    </row>
    <row r="44" spans="1:16" ht="18.75" customHeight="1" x14ac:dyDescent="0.25">
      <c r="A44" s="827" t="s">
        <v>531</v>
      </c>
      <c r="B44" s="827"/>
      <c r="C44" s="338">
        <v>6975.4077251773915</v>
      </c>
      <c r="D44" s="339">
        <v>21.650344365165346</v>
      </c>
      <c r="E44" s="339"/>
      <c r="F44" s="338">
        <v>9826.227983532599</v>
      </c>
      <c r="G44" s="339">
        <v>30.498750472495832</v>
      </c>
      <c r="H44" s="339"/>
      <c r="I44" s="338">
        <v>12129.647588294423</v>
      </c>
      <c r="J44" s="339">
        <v>37.648128634372142</v>
      </c>
      <c r="K44" s="339"/>
      <c r="L44" s="338">
        <v>3287.1775622167515</v>
      </c>
      <c r="M44" s="339">
        <v>10.202776527966689</v>
      </c>
      <c r="N44" s="339"/>
      <c r="O44" s="332">
        <v>32218.460859221163</v>
      </c>
      <c r="P44" s="333">
        <v>100.00000000000001</v>
      </c>
    </row>
    <row r="45" spans="1:16" ht="9.75" customHeight="1" x14ac:dyDescent="0.25">
      <c r="A45" s="737"/>
      <c r="B45" s="737"/>
      <c r="C45" s="338"/>
      <c r="D45" s="339"/>
      <c r="E45" s="339"/>
      <c r="F45" s="338"/>
      <c r="G45" s="339"/>
      <c r="H45" s="339"/>
      <c r="I45" s="338"/>
      <c r="J45" s="339"/>
      <c r="K45" s="339"/>
      <c r="L45" s="338"/>
      <c r="M45" s="339"/>
      <c r="N45" s="339"/>
      <c r="O45" s="332"/>
      <c r="P45" s="333"/>
    </row>
    <row r="46" spans="1:16" ht="18.75" customHeight="1" x14ac:dyDescent="0.25">
      <c r="A46" s="827" t="s">
        <v>529</v>
      </c>
      <c r="B46" s="827"/>
      <c r="C46" s="338">
        <v>6959.8113903100002</v>
      </c>
      <c r="D46" s="339">
        <v>21.767319201893216</v>
      </c>
      <c r="E46" s="339"/>
      <c r="F46" s="338">
        <v>9636.4078275100001</v>
      </c>
      <c r="G46" s="339">
        <v>30.138570340149627</v>
      </c>
      <c r="H46" s="339"/>
      <c r="I46" s="338">
        <v>12117.008309390001</v>
      </c>
      <c r="J46" s="339">
        <v>37.896829791925811</v>
      </c>
      <c r="K46" s="339"/>
      <c r="L46" s="338">
        <v>3260.4451412400003</v>
      </c>
      <c r="M46" s="339">
        <v>10.197280666031345</v>
      </c>
      <c r="N46" s="339"/>
      <c r="O46" s="332">
        <v>31973.672668450003</v>
      </c>
      <c r="P46" s="333">
        <v>100</v>
      </c>
    </row>
    <row r="47" spans="1:16" ht="18.75" customHeight="1" x14ac:dyDescent="0.25">
      <c r="A47" s="827" t="s">
        <v>528</v>
      </c>
      <c r="B47" s="827"/>
      <c r="C47" s="338">
        <v>6801.0915729510807</v>
      </c>
      <c r="D47" s="339">
        <v>22.285083045453625</v>
      </c>
      <c r="E47" s="339"/>
      <c r="F47" s="338">
        <v>9271.6062176476607</v>
      </c>
      <c r="G47" s="339">
        <v>30.380198870836239</v>
      </c>
      <c r="H47" s="339"/>
      <c r="I47" s="338">
        <v>11562.839245663459</v>
      </c>
      <c r="J47" s="339">
        <v>37.887864038717886</v>
      </c>
      <c r="K47" s="339"/>
      <c r="L47" s="338">
        <v>2883.0459956218597</v>
      </c>
      <c r="M47" s="339">
        <v>9.4468540449922571</v>
      </c>
      <c r="N47" s="339"/>
      <c r="O47" s="332">
        <v>30518.583031884056</v>
      </c>
      <c r="P47" s="333">
        <v>100</v>
      </c>
    </row>
    <row r="48" spans="1:16" ht="18.75" customHeight="1" x14ac:dyDescent="0.25">
      <c r="A48" s="827" t="s">
        <v>527</v>
      </c>
      <c r="B48" s="827"/>
      <c r="C48" s="338">
        <v>6873.46949496042</v>
      </c>
      <c r="D48" s="339">
        <v>22.960492590465694</v>
      </c>
      <c r="E48" s="339"/>
      <c r="F48" s="338">
        <v>9395.4764681493871</v>
      </c>
      <c r="G48" s="339">
        <v>31.385134972812011</v>
      </c>
      <c r="H48" s="339"/>
      <c r="I48" s="338">
        <v>10967.70516055436</v>
      </c>
      <c r="J48" s="339">
        <v>36.637088919643318</v>
      </c>
      <c r="K48" s="339"/>
      <c r="L48" s="338">
        <v>2699.4204474423527</v>
      </c>
      <c r="M48" s="339">
        <v>9.0172835170789742</v>
      </c>
      <c r="N48" s="339"/>
      <c r="O48" s="332">
        <v>29936.07157110652</v>
      </c>
      <c r="P48" s="333">
        <v>100</v>
      </c>
    </row>
    <row r="49" spans="1:16" ht="18.75" customHeight="1" x14ac:dyDescent="0.25">
      <c r="A49" s="827" t="s">
        <v>526</v>
      </c>
      <c r="B49" s="827"/>
      <c r="C49" s="338">
        <v>7135.0975856985688</v>
      </c>
      <c r="D49" s="339">
        <v>24.218792702823919</v>
      </c>
      <c r="E49" s="339"/>
      <c r="F49" s="338">
        <v>8962.5242822157797</v>
      </c>
      <c r="G49" s="339">
        <v>30.421660681990236</v>
      </c>
      <c r="H49" s="339"/>
      <c r="I49" s="338">
        <v>10347.502578831338</v>
      </c>
      <c r="J49" s="339">
        <v>35.122717936045781</v>
      </c>
      <c r="K49" s="339"/>
      <c r="L49" s="338">
        <v>3015.8717030195107</v>
      </c>
      <c r="M49" s="339">
        <v>10.236828679140055</v>
      </c>
      <c r="N49" s="339"/>
      <c r="O49" s="332">
        <v>29460.996149765197</v>
      </c>
      <c r="P49" s="333">
        <v>99.999999999999986</v>
      </c>
    </row>
    <row r="50" spans="1:16" ht="9.75" customHeight="1" x14ac:dyDescent="0.25">
      <c r="A50" s="737"/>
      <c r="B50" s="737"/>
      <c r="C50" s="338"/>
      <c r="D50" s="339"/>
      <c r="E50" s="339"/>
      <c r="F50" s="338"/>
      <c r="G50" s="339"/>
      <c r="H50" s="339"/>
      <c r="I50" s="338"/>
      <c r="J50" s="339"/>
      <c r="K50" s="339"/>
      <c r="L50" s="338"/>
      <c r="M50" s="339"/>
      <c r="N50" s="339"/>
      <c r="O50" s="332"/>
      <c r="P50" s="333"/>
    </row>
    <row r="51" spans="1:16" ht="18.75" customHeight="1" x14ac:dyDescent="0.25">
      <c r="A51" s="827" t="s">
        <v>525</v>
      </c>
      <c r="B51" s="827"/>
      <c r="C51" s="338">
        <v>6608.5617091108579</v>
      </c>
      <c r="D51" s="339">
        <v>23.921653943405616</v>
      </c>
      <c r="E51" s="339"/>
      <c r="F51" s="338">
        <v>8095.8978400824226</v>
      </c>
      <c r="G51" s="339">
        <v>29.30550927966949</v>
      </c>
      <c r="H51" s="339"/>
      <c r="I51" s="338">
        <v>10027.749482885843</v>
      </c>
      <c r="J51" s="339">
        <v>36.298420672996059</v>
      </c>
      <c r="K51" s="339"/>
      <c r="L51" s="338">
        <v>2893.6471263016488</v>
      </c>
      <c r="M51" s="339">
        <v>10.474416103928824</v>
      </c>
      <c r="N51" s="339"/>
      <c r="O51" s="332">
        <v>27625.856158380775</v>
      </c>
      <c r="P51" s="333">
        <v>100</v>
      </c>
    </row>
    <row r="52" spans="1:16" ht="18.75" customHeight="1" x14ac:dyDescent="0.25">
      <c r="A52" s="827" t="s">
        <v>524</v>
      </c>
      <c r="B52" s="827"/>
      <c r="C52" s="338">
        <v>5772.1840477139021</v>
      </c>
      <c r="D52" s="339">
        <v>23.297674313135076</v>
      </c>
      <c r="E52" s="339"/>
      <c r="F52" s="338">
        <v>6733.6982800759497</v>
      </c>
      <c r="G52" s="339">
        <v>27.17853556909019</v>
      </c>
      <c r="H52" s="339"/>
      <c r="I52" s="338">
        <v>10088.908170240786</v>
      </c>
      <c r="J52" s="339">
        <v>40.720825043423403</v>
      </c>
      <c r="K52" s="339"/>
      <c r="L52" s="338">
        <v>2181.0045883466446</v>
      </c>
      <c r="M52" s="339">
        <v>8.8029650743513272</v>
      </c>
      <c r="N52" s="339"/>
      <c r="O52" s="332">
        <v>24775.795086377282</v>
      </c>
      <c r="P52" s="333">
        <v>100</v>
      </c>
    </row>
    <row r="53" spans="1:16" ht="18.75" customHeight="1" x14ac:dyDescent="0.25">
      <c r="A53" s="827" t="s">
        <v>523</v>
      </c>
      <c r="B53" s="827"/>
      <c r="C53" s="338">
        <v>6369.2625519759786</v>
      </c>
      <c r="D53" s="339">
        <v>22.576701689559403</v>
      </c>
      <c r="E53" s="339"/>
      <c r="F53" s="338">
        <v>7957.5727479496345</v>
      </c>
      <c r="G53" s="339">
        <v>28.206679287807123</v>
      </c>
      <c r="H53" s="339"/>
      <c r="I53" s="338">
        <v>11471.752291652718</v>
      </c>
      <c r="J53" s="339">
        <v>40.663157976556228</v>
      </c>
      <c r="K53" s="339"/>
      <c r="L53" s="338">
        <v>2413.0734364869172</v>
      </c>
      <c r="M53" s="339">
        <v>8.5534610460772491</v>
      </c>
      <c r="N53" s="339"/>
      <c r="O53" s="332">
        <v>28211.661028065249</v>
      </c>
      <c r="P53" s="333">
        <v>100</v>
      </c>
    </row>
    <row r="54" spans="1:16" ht="18.75" customHeight="1" x14ac:dyDescent="0.25">
      <c r="A54" s="827" t="s">
        <v>522</v>
      </c>
      <c r="B54" s="827"/>
      <c r="C54" s="338">
        <v>8094.932523737747</v>
      </c>
      <c r="D54" s="339">
        <v>25.805477668541048</v>
      </c>
      <c r="E54" s="339"/>
      <c r="F54" s="338">
        <v>8603.6871326110922</v>
      </c>
      <c r="G54" s="339">
        <v>27.427314003748254</v>
      </c>
      <c r="H54" s="339"/>
      <c r="I54" s="338">
        <v>12241.16626486836</v>
      </c>
      <c r="J54" s="339">
        <v>39.023072985307614</v>
      </c>
      <c r="K54" s="339"/>
      <c r="L54" s="338">
        <v>2429.2614869077861</v>
      </c>
      <c r="M54" s="339">
        <v>7.7441353424030854</v>
      </c>
      <c r="N54" s="339"/>
      <c r="O54" s="332">
        <v>31369.047408124985</v>
      </c>
      <c r="P54" s="333">
        <v>100</v>
      </c>
    </row>
    <row r="55" spans="1:16" ht="3.95" hidden="1" customHeight="1" x14ac:dyDescent="0.25">
      <c r="A55" s="737"/>
      <c r="B55" s="737"/>
      <c r="C55" s="338"/>
      <c r="D55" s="339"/>
      <c r="E55" s="339"/>
      <c r="F55" s="338"/>
      <c r="G55" s="339"/>
      <c r="H55" s="339"/>
      <c r="I55" s="338"/>
      <c r="J55" s="339"/>
      <c r="K55" s="339"/>
      <c r="L55" s="338"/>
      <c r="M55" s="339"/>
      <c r="N55" s="339"/>
      <c r="O55" s="332"/>
      <c r="P55" s="333"/>
    </row>
    <row r="56" spans="1:16" ht="18.75" hidden="1" customHeight="1" x14ac:dyDescent="0.25">
      <c r="A56" s="827" t="s">
        <v>516</v>
      </c>
      <c r="B56" s="827"/>
      <c r="C56" s="338">
        <v>8074.9514542895568</v>
      </c>
      <c r="D56" s="339">
        <v>25.448270354111798</v>
      </c>
      <c r="E56" s="339"/>
      <c r="F56" s="338">
        <v>8713.4021880924483</v>
      </c>
      <c r="G56" s="339">
        <v>27.460352652509545</v>
      </c>
      <c r="H56" s="339"/>
      <c r="I56" s="338">
        <v>12580.759504820771</v>
      </c>
      <c r="J56" s="339">
        <v>39.64835837727135</v>
      </c>
      <c r="K56" s="339"/>
      <c r="L56" s="338">
        <v>2361.7327685584251</v>
      </c>
      <c r="M56" s="339">
        <v>7.4430186161072873</v>
      </c>
      <c r="N56" s="339"/>
      <c r="O56" s="332">
        <v>31730.845915761201</v>
      </c>
      <c r="P56" s="333">
        <v>99.999999999999986</v>
      </c>
    </row>
    <row r="57" spans="1:16" ht="18.75" hidden="1" customHeight="1" x14ac:dyDescent="0.25">
      <c r="A57" s="827" t="s">
        <v>514</v>
      </c>
      <c r="B57" s="827"/>
      <c r="C57" s="338">
        <v>7688.6116439736998</v>
      </c>
      <c r="D57" s="339">
        <v>24.511782434835663</v>
      </c>
      <c r="E57" s="339"/>
      <c r="F57" s="338">
        <v>7516.7924895279202</v>
      </c>
      <c r="G57" s="339">
        <v>23.964012053532386</v>
      </c>
      <c r="H57" s="339"/>
      <c r="I57" s="338">
        <v>14358.394501936593</v>
      </c>
      <c r="J57" s="339">
        <v>45.775473966209127</v>
      </c>
      <c r="K57" s="339"/>
      <c r="L57" s="338">
        <v>1803.2048226489237</v>
      </c>
      <c r="M57" s="339">
        <v>5.7487315454228263</v>
      </c>
      <c r="N57" s="339"/>
      <c r="O57" s="332">
        <v>31367.003458087132</v>
      </c>
      <c r="P57" s="333">
        <v>100</v>
      </c>
    </row>
    <row r="58" spans="1:16" ht="18.75" hidden="1" customHeight="1" x14ac:dyDescent="0.25">
      <c r="A58" s="827" t="s">
        <v>508</v>
      </c>
      <c r="B58" s="827"/>
      <c r="C58" s="338">
        <v>5397.6806048384642</v>
      </c>
      <c r="D58" s="339">
        <v>27.288490856748133</v>
      </c>
      <c r="E58" s="339"/>
      <c r="F58" s="338">
        <v>5808.9709043220746</v>
      </c>
      <c r="G58" s="339">
        <v>29.367808326341834</v>
      </c>
      <c r="H58" s="339"/>
      <c r="I58" s="338">
        <v>7194.2750184350971</v>
      </c>
      <c r="J58" s="339">
        <v>36.371345849088627</v>
      </c>
      <c r="K58" s="339"/>
      <c r="L58" s="338">
        <v>1379.1361851933334</v>
      </c>
      <c r="M58" s="339">
        <v>6.9723549678214178</v>
      </c>
      <c r="N58" s="339"/>
      <c r="O58" s="332">
        <v>19780.062712788967</v>
      </c>
      <c r="P58" s="333">
        <v>100.00000000000001</v>
      </c>
    </row>
    <row r="59" spans="1:16" ht="18.75" hidden="1" customHeight="1" x14ac:dyDescent="0.25">
      <c r="A59" s="827" t="s">
        <v>506</v>
      </c>
      <c r="B59" s="827"/>
      <c r="C59" s="338">
        <v>8447.5584698134498</v>
      </c>
      <c r="D59" s="339">
        <v>24.108224432416687</v>
      </c>
      <c r="E59" s="339"/>
      <c r="F59" s="338">
        <v>9087.3949696915661</v>
      </c>
      <c r="G59" s="339">
        <v>25.934233923115617</v>
      </c>
      <c r="H59" s="339"/>
      <c r="I59" s="338">
        <v>15744.619223022692</v>
      </c>
      <c r="J59" s="339">
        <v>44.933079207199057</v>
      </c>
      <c r="K59" s="339"/>
      <c r="L59" s="338">
        <v>1760.5792719075573</v>
      </c>
      <c r="M59" s="339">
        <v>5.02446243726863</v>
      </c>
      <c r="N59" s="339"/>
      <c r="O59" s="332">
        <v>35040.151934435271</v>
      </c>
      <c r="P59" s="333">
        <v>99.999999999999986</v>
      </c>
    </row>
    <row r="60" spans="1:16" ht="3.95" hidden="1" customHeight="1" x14ac:dyDescent="0.25">
      <c r="A60" s="737"/>
      <c r="B60" s="737"/>
      <c r="C60" s="338"/>
      <c r="D60" s="339"/>
      <c r="E60" s="339"/>
      <c r="F60" s="338"/>
      <c r="G60" s="339"/>
      <c r="H60" s="339"/>
      <c r="I60" s="338"/>
      <c r="J60" s="339"/>
      <c r="K60" s="339"/>
      <c r="L60" s="338"/>
      <c r="M60" s="339"/>
      <c r="N60" s="339"/>
      <c r="O60" s="332"/>
      <c r="P60" s="333"/>
    </row>
    <row r="61" spans="1:16" ht="18.75" hidden="1" customHeight="1" x14ac:dyDescent="0.25">
      <c r="A61" s="484" t="s">
        <v>503</v>
      </c>
      <c r="B61" s="408"/>
      <c r="C61" s="338">
        <v>9066.1745457500001</v>
      </c>
      <c r="D61" s="339">
        <v>24.517447815321045</v>
      </c>
      <c r="E61" s="339"/>
      <c r="F61" s="338">
        <v>9299.7391103900009</v>
      </c>
      <c r="G61" s="339">
        <v>25.149071108714814</v>
      </c>
      <c r="H61" s="339"/>
      <c r="I61" s="338">
        <v>16785.489804081295</v>
      </c>
      <c r="J61" s="339">
        <v>45.392614961189473</v>
      </c>
      <c r="K61" s="339"/>
      <c r="L61" s="338">
        <v>1827.05618224</v>
      </c>
      <c r="M61" s="339">
        <v>4.9408661147746793</v>
      </c>
      <c r="N61" s="339"/>
      <c r="O61" s="332">
        <v>36978.459642461297</v>
      </c>
      <c r="P61" s="333">
        <v>100</v>
      </c>
    </row>
    <row r="62" spans="1:16" ht="18.75" hidden="1" customHeight="1" x14ac:dyDescent="0.25">
      <c r="A62" s="484" t="s">
        <v>501</v>
      </c>
      <c r="B62" s="408"/>
      <c r="C62" s="338">
        <v>8734.6160459999992</v>
      </c>
      <c r="D62" s="339">
        <v>24.211303241109128</v>
      </c>
      <c r="E62" s="339"/>
      <c r="F62" s="338">
        <v>8945.2307522800002</v>
      </c>
      <c r="G62" s="339">
        <v>24.795101829842451</v>
      </c>
      <c r="H62" s="339"/>
      <c r="I62" s="338">
        <v>16622.182275650001</v>
      </c>
      <c r="J62" s="339">
        <v>46.074686452766329</v>
      </c>
      <c r="K62" s="339"/>
      <c r="L62" s="338">
        <v>1774.57514277</v>
      </c>
      <c r="M62" s="339">
        <v>4.9189084762820956</v>
      </c>
      <c r="N62" s="339"/>
      <c r="O62" s="332">
        <v>36076.604216699998</v>
      </c>
      <c r="P62" s="333">
        <v>100</v>
      </c>
    </row>
    <row r="63" spans="1:16" ht="18.75" hidden="1" customHeight="1" x14ac:dyDescent="0.25">
      <c r="A63" s="484" t="s">
        <v>498</v>
      </c>
      <c r="B63" s="408"/>
      <c r="C63" s="338">
        <v>8806.9562429899997</v>
      </c>
      <c r="D63" s="339">
        <v>24.518840293262055</v>
      </c>
      <c r="E63" s="339"/>
      <c r="F63" s="338">
        <v>9102.6974094249999</v>
      </c>
      <c r="G63" s="339">
        <v>25.342192905435475</v>
      </c>
      <c r="H63" s="339"/>
      <c r="I63" s="338">
        <v>16074.98829252</v>
      </c>
      <c r="J63" s="339">
        <v>44.753267733568627</v>
      </c>
      <c r="K63" s="339"/>
      <c r="L63" s="338">
        <v>1934.4967160000001</v>
      </c>
      <c r="M63" s="339">
        <v>5.3856990677338361</v>
      </c>
      <c r="N63" s="339"/>
      <c r="O63" s="332">
        <v>35919.138660935001</v>
      </c>
      <c r="P63" s="333">
        <v>100</v>
      </c>
    </row>
    <row r="64" spans="1:16" ht="18.75" hidden="1" customHeight="1" x14ac:dyDescent="0.25">
      <c r="A64" s="356" t="s">
        <v>495</v>
      </c>
      <c r="B64" s="357"/>
      <c r="C64" s="338">
        <v>9144.1412820000005</v>
      </c>
      <c r="D64" s="339">
        <v>24.4512012715129</v>
      </c>
      <c r="E64" s="339"/>
      <c r="F64" s="338">
        <v>10209.857207000001</v>
      </c>
      <c r="G64" s="339">
        <v>27.300898556016378</v>
      </c>
      <c r="H64" s="339"/>
      <c r="I64" s="338">
        <v>16116.630807999998</v>
      </c>
      <c r="J64" s="339">
        <v>43.095460968083664</v>
      </c>
      <c r="K64" s="339"/>
      <c r="L64" s="338">
        <v>1926.8841439999999</v>
      </c>
      <c r="M64" s="339">
        <v>5.1524392043870479</v>
      </c>
      <c r="N64" s="339"/>
      <c r="O64" s="332">
        <v>37397.513441000003</v>
      </c>
      <c r="P64" s="333">
        <v>99.999999999999986</v>
      </c>
    </row>
    <row r="65" spans="1:16" ht="3.95" hidden="1" customHeight="1" x14ac:dyDescent="0.25">
      <c r="A65" s="408"/>
      <c r="B65" s="737"/>
      <c r="C65" s="377"/>
      <c r="D65" s="339"/>
      <c r="E65" s="339"/>
      <c r="F65" s="377"/>
      <c r="G65" s="339"/>
      <c r="H65" s="339"/>
      <c r="I65" s="377"/>
      <c r="J65" s="339"/>
      <c r="K65" s="339"/>
      <c r="L65" s="377"/>
      <c r="M65" s="339"/>
      <c r="N65" s="339"/>
      <c r="O65" s="377"/>
      <c r="P65" s="339"/>
    </row>
    <row r="66" spans="1:16" ht="18.75" hidden="1" customHeight="1" x14ac:dyDescent="0.25">
      <c r="A66" s="484" t="s">
        <v>479</v>
      </c>
      <c r="B66" s="408"/>
      <c r="C66" s="409">
        <v>8828.9319609999984</v>
      </c>
      <c r="D66" s="410">
        <v>24.18153443302992</v>
      </c>
      <c r="E66" s="411"/>
      <c r="F66" s="409">
        <v>10362.119450000002</v>
      </c>
      <c r="G66" s="411">
        <v>28.380776903276008</v>
      </c>
      <c r="H66" s="411"/>
      <c r="I66" s="409">
        <v>15559.518505</v>
      </c>
      <c r="J66" s="411">
        <v>42.615917095300375</v>
      </c>
      <c r="K66" s="411"/>
      <c r="L66" s="409">
        <v>1760.4793950000001</v>
      </c>
      <c r="M66" s="411">
        <v>4.8217715683936948</v>
      </c>
      <c r="N66" s="411"/>
      <c r="O66" s="412">
        <v>36511.049311000002</v>
      </c>
      <c r="P66" s="413">
        <v>100</v>
      </c>
    </row>
    <row r="67" spans="1:16" ht="18.75" hidden="1" customHeight="1" x14ac:dyDescent="0.25">
      <c r="A67" s="484" t="s">
        <v>477</v>
      </c>
      <c r="B67" s="408"/>
      <c r="C67" s="409">
        <v>8980.9374113560007</v>
      </c>
      <c r="D67" s="410">
        <v>24.749409106134586</v>
      </c>
      <c r="E67" s="411"/>
      <c r="F67" s="409">
        <v>10117.613439414001</v>
      </c>
      <c r="G67" s="411">
        <v>27.881828223538953</v>
      </c>
      <c r="H67" s="411"/>
      <c r="I67" s="409">
        <v>15462.5941388171</v>
      </c>
      <c r="J67" s="411">
        <v>42.611372360730236</v>
      </c>
      <c r="K67" s="411"/>
      <c r="L67" s="409">
        <v>1726.3371593500001</v>
      </c>
      <c r="M67" s="411">
        <v>4.7573903095962429</v>
      </c>
      <c r="N67" s="411"/>
      <c r="O67" s="412">
        <v>36287.482148937095</v>
      </c>
      <c r="P67" s="413">
        <v>100.00000000000003</v>
      </c>
    </row>
    <row r="68" spans="1:16" ht="18.75" hidden="1" customHeight="1" x14ac:dyDescent="0.25">
      <c r="A68" s="484" t="s">
        <v>474</v>
      </c>
      <c r="B68" s="408"/>
      <c r="C68" s="409">
        <v>8906.1678180000017</v>
      </c>
      <c r="D68" s="410">
        <v>24.999980741731871</v>
      </c>
      <c r="E68" s="411"/>
      <c r="F68" s="409">
        <v>10036.451394800002</v>
      </c>
      <c r="G68" s="411">
        <v>28.172733403722617</v>
      </c>
      <c r="H68" s="411"/>
      <c r="I68" s="409">
        <v>14855.307861000001</v>
      </c>
      <c r="J68" s="411">
        <v>41.699462442972127</v>
      </c>
      <c r="K68" s="411"/>
      <c r="L68" s="409">
        <v>1826.771641</v>
      </c>
      <c r="M68" s="411">
        <v>5.1278234115733925</v>
      </c>
      <c r="N68" s="411"/>
      <c r="O68" s="412">
        <v>35624.698714800004</v>
      </c>
      <c r="P68" s="413">
        <v>100</v>
      </c>
    </row>
    <row r="69" spans="1:16" ht="18.75" hidden="1" customHeight="1" x14ac:dyDescent="0.25">
      <c r="A69" s="356" t="s">
        <v>470</v>
      </c>
      <c r="B69" s="357"/>
      <c r="C69" s="338">
        <v>9875.9412075599994</v>
      </c>
      <c r="D69" s="339">
        <v>26.602628194475532</v>
      </c>
      <c r="E69" s="339"/>
      <c r="F69" s="338">
        <v>10684.690016999999</v>
      </c>
      <c r="G69" s="339">
        <v>28.781138923537736</v>
      </c>
      <c r="H69" s="339"/>
      <c r="I69" s="338">
        <v>14715.383124000002</v>
      </c>
      <c r="J69" s="339">
        <v>39.638537508441701</v>
      </c>
      <c r="K69" s="339"/>
      <c r="L69" s="338">
        <v>1847.916172</v>
      </c>
      <c r="M69" s="339">
        <v>4.9776953735450675</v>
      </c>
      <c r="N69" s="339"/>
      <c r="O69" s="332">
        <v>37123.930520559996</v>
      </c>
      <c r="P69" s="333">
        <v>100</v>
      </c>
    </row>
    <row r="70" spans="1:16" ht="3" hidden="1" customHeight="1" x14ac:dyDescent="0.25">
      <c r="A70" s="827"/>
      <c r="B70" s="828"/>
      <c r="C70" s="338"/>
      <c r="D70" s="339"/>
      <c r="E70" s="339"/>
      <c r="F70" s="338"/>
      <c r="G70" s="339"/>
      <c r="H70" s="339"/>
      <c r="I70" s="338"/>
      <c r="J70" s="339"/>
      <c r="K70" s="339"/>
      <c r="L70" s="338"/>
      <c r="M70" s="339"/>
      <c r="N70" s="339"/>
      <c r="O70" s="332"/>
      <c r="P70" s="333"/>
    </row>
    <row r="71" spans="1:16" ht="18.75" hidden="1" customHeight="1" x14ac:dyDescent="0.25">
      <c r="A71" s="356" t="s">
        <v>468</v>
      </c>
      <c r="B71" s="357"/>
      <c r="C71" s="338">
        <v>9728.1950219999999</v>
      </c>
      <c r="D71" s="339">
        <v>27.733073034844992</v>
      </c>
      <c r="E71" s="339"/>
      <c r="F71" s="338">
        <v>10109.232808679999</v>
      </c>
      <c r="G71" s="339">
        <v>28.819332998089394</v>
      </c>
      <c r="H71" s="339"/>
      <c r="I71" s="338">
        <v>13613.135361999999</v>
      </c>
      <c r="J71" s="339">
        <v>38.808234865131283</v>
      </c>
      <c r="K71" s="339"/>
      <c r="L71" s="338">
        <v>1627.3923219400001</v>
      </c>
      <c r="M71" s="339">
        <v>4.6393591019343354</v>
      </c>
      <c r="N71" s="339"/>
      <c r="O71" s="332">
        <v>35077.95551462</v>
      </c>
      <c r="P71" s="333">
        <v>100</v>
      </c>
    </row>
    <row r="72" spans="1:16" ht="18.75" hidden="1" customHeight="1" x14ac:dyDescent="0.25">
      <c r="A72" s="356" t="s">
        <v>464</v>
      </c>
      <c r="B72" s="357"/>
      <c r="C72" s="338">
        <v>9729.0110168499996</v>
      </c>
      <c r="D72" s="339">
        <v>28.204118002344085</v>
      </c>
      <c r="E72" s="339"/>
      <c r="F72" s="338">
        <v>10079.850474279996</v>
      </c>
      <c r="G72" s="339">
        <v>29.221191314327832</v>
      </c>
      <c r="H72" s="339"/>
      <c r="I72" s="338">
        <v>13141.748233000002</v>
      </c>
      <c r="J72" s="339">
        <v>38.09754324244112</v>
      </c>
      <c r="K72" s="339"/>
      <c r="L72" s="338">
        <v>1544.3920909999999</v>
      </c>
      <c r="M72" s="339">
        <v>4.4771474408869496</v>
      </c>
      <c r="N72" s="339"/>
      <c r="O72" s="332">
        <v>34495.001815130003</v>
      </c>
      <c r="P72" s="333">
        <v>99.999999999999986</v>
      </c>
    </row>
    <row r="73" spans="1:16" ht="18.75" hidden="1" customHeight="1" x14ac:dyDescent="0.25">
      <c r="A73" s="356" t="s">
        <v>461</v>
      </c>
      <c r="B73" s="357"/>
      <c r="C73" s="338">
        <v>9639.3723020000016</v>
      </c>
      <c r="D73" s="339">
        <v>28.49770361802879</v>
      </c>
      <c r="E73" s="339"/>
      <c r="F73" s="338">
        <v>10545.51377</v>
      </c>
      <c r="G73" s="339">
        <v>31.176607407823454</v>
      </c>
      <c r="H73" s="339"/>
      <c r="I73" s="338">
        <v>12018.098061000001</v>
      </c>
      <c r="J73" s="339">
        <v>35.530134729179849</v>
      </c>
      <c r="K73" s="339"/>
      <c r="L73" s="338">
        <v>1622.100271</v>
      </c>
      <c r="M73" s="339">
        <v>4.7955542449679083</v>
      </c>
      <c r="N73" s="339"/>
      <c r="O73" s="332">
        <v>33825.084404000001</v>
      </c>
      <c r="P73" s="333">
        <v>100</v>
      </c>
    </row>
    <row r="74" spans="1:16" ht="15.75" hidden="1" customHeight="1" x14ac:dyDescent="0.25">
      <c r="A74" s="356" t="s">
        <v>456</v>
      </c>
      <c r="B74" s="357"/>
      <c r="C74" s="338">
        <v>10220.469331</v>
      </c>
      <c r="D74" s="339">
        <v>29.156802881176212</v>
      </c>
      <c r="E74" s="339"/>
      <c r="F74" s="338">
        <v>10817.062790999998</v>
      </c>
      <c r="G74" s="339">
        <v>30.858755829722156</v>
      </c>
      <c r="H74" s="339"/>
      <c r="I74" s="338">
        <v>12313.860331190001</v>
      </c>
      <c r="J74" s="339">
        <v>35.128797587978603</v>
      </c>
      <c r="K74" s="339"/>
      <c r="L74" s="338">
        <v>1702.0713050000002</v>
      </c>
      <c r="M74" s="339">
        <v>4.8556437011230402</v>
      </c>
      <c r="N74" s="339"/>
      <c r="O74" s="332">
        <v>35053.463758189995</v>
      </c>
      <c r="P74" s="333">
        <v>100.00000000000001</v>
      </c>
    </row>
    <row r="75" spans="1:16" ht="12" hidden="1" customHeight="1" x14ac:dyDescent="0.25">
      <c r="A75" s="827"/>
      <c r="B75" s="828"/>
      <c r="C75" s="338"/>
      <c r="D75" s="339"/>
      <c r="E75" s="339"/>
      <c r="F75" s="338"/>
      <c r="G75" s="339"/>
      <c r="H75" s="339"/>
      <c r="I75" s="338"/>
      <c r="J75" s="339"/>
      <c r="K75" s="339"/>
      <c r="L75" s="338"/>
      <c r="M75" s="339"/>
      <c r="N75" s="339"/>
      <c r="O75" s="332"/>
      <c r="P75" s="333"/>
    </row>
    <row r="76" spans="1:16" ht="0.95" customHeight="1" x14ac:dyDescent="0.25"/>
    <row r="77" spans="1:16" ht="3" customHeight="1" thickBot="1" x14ac:dyDescent="0.3">
      <c r="A77" s="485"/>
      <c r="B77" s="486"/>
      <c r="C77" s="486"/>
      <c r="D77" s="487"/>
      <c r="E77" s="487"/>
      <c r="F77" s="486"/>
      <c r="G77" s="487"/>
      <c r="H77" s="487"/>
      <c r="I77" s="486"/>
      <c r="J77" s="487"/>
      <c r="K77" s="487"/>
      <c r="L77" s="486"/>
      <c r="M77" s="487"/>
      <c r="N77" s="487"/>
      <c r="O77" s="486"/>
      <c r="P77" s="487"/>
    </row>
  </sheetData>
  <mergeCells count="33">
    <mergeCell ref="A37:B37"/>
    <mergeCell ref="A28:B28"/>
    <mergeCell ref="B1:B2"/>
    <mergeCell ref="C1:P1"/>
    <mergeCell ref="C2:P2"/>
    <mergeCell ref="O5:P5"/>
    <mergeCell ref="O6:P6"/>
    <mergeCell ref="A29:B29"/>
    <mergeCell ref="A32:B32"/>
    <mergeCell ref="A33:B33"/>
    <mergeCell ref="A34:B34"/>
    <mergeCell ref="A36:B36"/>
    <mergeCell ref="A42:B42"/>
    <mergeCell ref="A43:B43"/>
    <mergeCell ref="A44:B44"/>
    <mergeCell ref="A46:B46"/>
    <mergeCell ref="A38:B38"/>
    <mergeCell ref="A75:B75"/>
    <mergeCell ref="A31:B31"/>
    <mergeCell ref="A54:B54"/>
    <mergeCell ref="A56:B56"/>
    <mergeCell ref="A57:B57"/>
    <mergeCell ref="A58:B58"/>
    <mergeCell ref="A59:B59"/>
    <mergeCell ref="A70:B70"/>
    <mergeCell ref="A47:B47"/>
    <mergeCell ref="A48:B48"/>
    <mergeCell ref="A49:B49"/>
    <mergeCell ref="A51:B51"/>
    <mergeCell ref="A52:B52"/>
    <mergeCell ref="A53:B53"/>
    <mergeCell ref="A39:B39"/>
    <mergeCell ref="A41:B41"/>
  </mergeCells>
  <pageMargins left="0.59055118110236204" right="0.59055118110236204" top="0.511811023622047" bottom="0.511811023622047" header="0.511811023622047" footer="0.511811023622047"/>
  <pageSetup paperSize="9" scale="86" firstPageNumber="23" orientation="portrait" useFirstPageNumber="1" r:id="rId1"/>
  <headerFooter>
    <oddFooter>&amp;C&amp;"Arial,Regular"&amp;10 &amp;11&amp;P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D77"/>
  <sheetViews>
    <sheetView view="pageBreakPreview" zoomScaleNormal="100" zoomScaleSheetLayoutView="100" workbookViewId="0">
      <pane xSplit="2" ySplit="7" topLeftCell="C8" activePane="bottomRight" state="frozen"/>
      <selection activeCell="D13" sqref="D13"/>
      <selection pane="topRight" activeCell="D13" sqref="D13"/>
      <selection pane="bottomLeft" activeCell="D13" sqref="D13"/>
      <selection pane="bottomRight" activeCell="L13" sqref="L13"/>
    </sheetView>
  </sheetViews>
  <sheetFormatPr defaultColWidth="8.85546875" defaultRowHeight="15.75" x14ac:dyDescent="0.25"/>
  <cols>
    <col min="1" max="1" width="8.85546875" style="270" bestFit="1" customWidth="1"/>
    <col min="2" max="2" width="8" style="342" customWidth="1"/>
    <col min="3" max="3" width="9.7109375" style="342" customWidth="1"/>
    <col min="4" max="4" width="6.42578125" style="343" customWidth="1"/>
    <col min="5" max="5" width="0.85546875" style="343" customWidth="1"/>
    <col min="6" max="6" width="9.7109375" style="342" customWidth="1"/>
    <col min="7" max="7" width="6.42578125" style="343" customWidth="1"/>
    <col min="8" max="8" width="0.85546875" style="343" customWidth="1"/>
    <col min="9" max="9" width="9.7109375" style="342" customWidth="1"/>
    <col min="10" max="10" width="6.42578125" style="343" customWidth="1"/>
    <col min="11" max="11" width="0.85546875" style="343" customWidth="1"/>
    <col min="12" max="12" width="9.7109375" style="342" customWidth="1"/>
    <col min="13" max="13" width="6.42578125" style="343" customWidth="1"/>
    <col min="14" max="14" width="0.85546875" style="343" customWidth="1"/>
    <col min="15" max="15" width="10.7109375" style="342" customWidth="1"/>
    <col min="16" max="16" width="8.42578125" style="343" customWidth="1"/>
    <col min="17" max="17" width="11.42578125" style="343" bestFit="1" customWidth="1"/>
    <col min="18" max="18" width="12.5703125" style="462" bestFit="1" customWidth="1"/>
    <col min="19" max="20" width="12.5703125" style="462" customWidth="1"/>
    <col min="21" max="21" width="9.5703125" style="462" customWidth="1"/>
    <col min="22" max="22" width="11.5703125" style="468" bestFit="1" customWidth="1"/>
    <col min="23" max="23" width="10.5703125" style="468" bestFit="1" customWidth="1"/>
    <col min="24" max="24" width="9" style="468" bestFit="1" customWidth="1"/>
    <col min="25" max="25" width="10" style="468" bestFit="1" customWidth="1"/>
    <col min="26" max="16384" width="8.85546875" style="270"/>
  </cols>
  <sheetData>
    <row r="1" spans="1:30" s="316" customFormat="1" ht="30" customHeight="1" x14ac:dyDescent="0.25">
      <c r="A1" s="511" t="s">
        <v>580</v>
      </c>
      <c r="B1" s="798">
        <v>8</v>
      </c>
      <c r="C1" s="832" t="s">
        <v>602</v>
      </c>
      <c r="D1" s="832"/>
      <c r="E1" s="832"/>
      <c r="F1" s="832"/>
      <c r="G1" s="832"/>
      <c r="H1" s="832"/>
      <c r="I1" s="832"/>
      <c r="J1" s="832"/>
      <c r="K1" s="832"/>
      <c r="L1" s="832"/>
      <c r="M1" s="832"/>
      <c r="N1" s="832"/>
      <c r="O1" s="832"/>
      <c r="P1" s="832"/>
      <c r="Q1"/>
      <c r="R1" s="460"/>
      <c r="S1" s="460"/>
      <c r="T1" s="460"/>
      <c r="U1" s="460"/>
      <c r="V1" s="460"/>
      <c r="W1" s="460"/>
      <c r="X1" s="460"/>
      <c r="Y1" s="460"/>
    </row>
    <row r="2" spans="1:30" s="316" customFormat="1" ht="30" customHeight="1" x14ac:dyDescent="0.25">
      <c r="A2" s="447" t="s">
        <v>581</v>
      </c>
      <c r="B2" s="798"/>
      <c r="C2" s="833" t="s">
        <v>603</v>
      </c>
      <c r="D2" s="833"/>
      <c r="E2" s="833"/>
      <c r="F2" s="833"/>
      <c r="G2" s="833"/>
      <c r="H2" s="833"/>
      <c r="I2" s="833"/>
      <c r="J2" s="833"/>
      <c r="K2" s="833"/>
      <c r="L2" s="833"/>
      <c r="M2" s="833"/>
      <c r="N2" s="833"/>
      <c r="O2" s="833"/>
      <c r="P2" s="833"/>
      <c r="Q2"/>
      <c r="R2" s="460"/>
      <c r="S2" s="460"/>
      <c r="T2" s="460"/>
      <c r="U2" s="460"/>
      <c r="V2" s="460"/>
      <c r="W2" s="460"/>
      <c r="X2" s="460"/>
      <c r="Y2" s="460"/>
    </row>
    <row r="3" spans="1:30" s="272" customFormat="1" ht="5.0999999999999996" customHeight="1" x14ac:dyDescent="0.25">
      <c r="A3" s="720"/>
      <c r="B3" s="720"/>
      <c r="C3" s="720"/>
      <c r="D3" s="721"/>
      <c r="E3" s="721"/>
      <c r="F3" s="720"/>
      <c r="G3" s="721"/>
      <c r="H3" s="721"/>
      <c r="I3" s="720"/>
      <c r="J3" s="721"/>
      <c r="K3" s="721"/>
      <c r="L3" s="720"/>
      <c r="M3" s="721"/>
      <c r="N3" s="721"/>
      <c r="O3" s="720"/>
      <c r="P3" s="721"/>
      <c r="Q3" s="472"/>
      <c r="R3" s="461"/>
      <c r="S3" s="461"/>
      <c r="T3" s="461"/>
      <c r="U3" s="461"/>
      <c r="V3" s="461"/>
      <c r="W3" s="469"/>
      <c r="X3" s="469"/>
      <c r="Y3" s="469"/>
    </row>
    <row r="4" spans="1:30" s="272" customFormat="1" ht="5.0999999999999996" customHeight="1" x14ac:dyDescent="0.25">
      <c r="A4" s="644"/>
      <c r="B4" s="644"/>
      <c r="C4" s="644"/>
      <c r="D4" s="713"/>
      <c r="E4" s="713"/>
      <c r="F4" s="644"/>
      <c r="G4" s="713"/>
      <c r="H4" s="713"/>
      <c r="I4" s="644"/>
      <c r="J4" s="713"/>
      <c r="K4" s="713"/>
      <c r="L4" s="644"/>
      <c r="M4" s="713"/>
      <c r="N4" s="713"/>
      <c r="O4" s="644"/>
      <c r="P4" s="713"/>
      <c r="Q4" s="472"/>
      <c r="R4" s="461"/>
      <c r="S4" s="461"/>
      <c r="T4" s="461"/>
      <c r="U4" s="461"/>
      <c r="V4" s="461"/>
      <c r="W4" s="469"/>
      <c r="X4" s="469"/>
      <c r="Y4" s="469"/>
    </row>
    <row r="5" spans="1:30" ht="45.75" customHeight="1" x14ac:dyDescent="0.25">
      <c r="A5" s="570" t="s">
        <v>437</v>
      </c>
      <c r="B5" s="571"/>
      <c r="C5" s="570" t="s">
        <v>398</v>
      </c>
      <c r="D5" s="572"/>
      <c r="E5" s="572"/>
      <c r="F5" s="570" t="s">
        <v>399</v>
      </c>
      <c r="G5" s="572"/>
      <c r="H5" s="572"/>
      <c r="I5" s="570" t="s">
        <v>400</v>
      </c>
      <c r="J5" s="572"/>
      <c r="K5" s="572"/>
      <c r="L5" s="570" t="s">
        <v>434</v>
      </c>
      <c r="M5" s="572"/>
      <c r="N5" s="572"/>
      <c r="O5" s="753" t="s">
        <v>107</v>
      </c>
      <c r="P5" s="753"/>
      <c r="Q5" s="349"/>
      <c r="V5" s="462"/>
    </row>
    <row r="6" spans="1:30" ht="35.1" customHeight="1" x14ac:dyDescent="0.25">
      <c r="A6" s="574" t="s">
        <v>438</v>
      </c>
      <c r="B6" s="575"/>
      <c r="C6" s="583" t="s">
        <v>325</v>
      </c>
      <c r="D6" s="584"/>
      <c r="E6" s="584"/>
      <c r="F6" s="583" t="s">
        <v>326</v>
      </c>
      <c r="G6" s="584"/>
      <c r="H6" s="584"/>
      <c r="I6" s="583" t="s">
        <v>324</v>
      </c>
      <c r="J6" s="584"/>
      <c r="K6" s="584"/>
      <c r="L6" s="583" t="s">
        <v>530</v>
      </c>
      <c r="M6" s="584"/>
      <c r="N6" s="584"/>
      <c r="O6" s="831" t="s">
        <v>133</v>
      </c>
      <c r="P6" s="831"/>
      <c r="Q6" s="349"/>
      <c r="V6" s="462"/>
    </row>
    <row r="7" spans="1:30" s="271" customFormat="1" ht="30" customHeight="1" x14ac:dyDescent="0.25">
      <c r="A7" s="714"/>
      <c r="B7" s="714"/>
      <c r="C7" s="715" t="s">
        <v>576</v>
      </c>
      <c r="D7" s="716" t="s">
        <v>146</v>
      </c>
      <c r="E7" s="716"/>
      <c r="F7" s="715" t="s">
        <v>576</v>
      </c>
      <c r="G7" s="716" t="s">
        <v>146</v>
      </c>
      <c r="H7" s="716"/>
      <c r="I7" s="715" t="s">
        <v>576</v>
      </c>
      <c r="J7" s="716" t="s">
        <v>146</v>
      </c>
      <c r="K7" s="716"/>
      <c r="L7" s="715" t="s">
        <v>576</v>
      </c>
      <c r="M7" s="716" t="s">
        <v>146</v>
      </c>
      <c r="N7" s="716"/>
      <c r="O7" s="715" t="s">
        <v>576</v>
      </c>
      <c r="P7" s="716" t="s">
        <v>146</v>
      </c>
      <c r="Q7" s="473"/>
      <c r="R7" s="463"/>
      <c r="S7" s="463"/>
      <c r="T7" s="463"/>
      <c r="U7" s="463"/>
      <c r="V7" s="463"/>
      <c r="W7" s="470"/>
      <c r="X7" s="470"/>
      <c r="Y7" s="470"/>
    </row>
    <row r="8" spans="1:30" s="305" customFormat="1" ht="7.5" customHeight="1" x14ac:dyDescent="0.25">
      <c r="A8" s="585"/>
      <c r="B8" s="586"/>
      <c r="C8" s="587"/>
      <c r="D8" s="588"/>
      <c r="E8" s="588"/>
      <c r="F8" s="587"/>
      <c r="G8" s="588"/>
      <c r="H8" s="588"/>
      <c r="I8" s="587"/>
      <c r="J8" s="588"/>
      <c r="K8" s="588"/>
      <c r="L8" s="587"/>
      <c r="M8" s="588"/>
      <c r="N8" s="588"/>
      <c r="O8" s="589"/>
      <c r="P8" s="590"/>
      <c r="Q8" s="333"/>
      <c r="R8" s="122"/>
      <c r="S8" s="122"/>
      <c r="T8" s="122"/>
      <c r="U8" s="122"/>
      <c r="V8" s="122"/>
      <c r="W8" s="122"/>
      <c r="X8" s="122"/>
      <c r="Y8" s="122"/>
      <c r="Z8" s="122"/>
      <c r="AA8" s="122"/>
    </row>
    <row r="9" spans="1:30" s="305" customFormat="1" ht="18.75" customHeight="1" x14ac:dyDescent="0.25">
      <c r="A9" s="827" t="s">
        <v>516</v>
      </c>
      <c r="B9" s="827"/>
      <c r="C9" s="338">
        <v>8074.9514542895568</v>
      </c>
      <c r="D9" s="339">
        <v>25.448270354111798</v>
      </c>
      <c r="E9" s="339"/>
      <c r="F9" s="338">
        <v>8713.4021880924483</v>
      </c>
      <c r="G9" s="339">
        <v>27.460352652509545</v>
      </c>
      <c r="H9" s="339"/>
      <c r="I9" s="338">
        <v>12580.759504820771</v>
      </c>
      <c r="J9" s="339">
        <v>39.64835837727135</v>
      </c>
      <c r="K9" s="339"/>
      <c r="L9" s="338">
        <v>2361.7327685584251</v>
      </c>
      <c r="M9" s="339">
        <v>7.4430186161072873</v>
      </c>
      <c r="N9" s="339"/>
      <c r="O9" s="332">
        <v>31730.845915761201</v>
      </c>
      <c r="P9" s="333">
        <v>99.999999999999986</v>
      </c>
      <c r="Q9" s="333"/>
      <c r="R9" s="122"/>
      <c r="S9" s="122"/>
      <c r="T9" s="122"/>
      <c r="U9" s="122"/>
      <c r="V9" s="122"/>
      <c r="W9" s="122"/>
      <c r="X9" s="122"/>
      <c r="Y9" s="122"/>
      <c r="Z9" s="122"/>
      <c r="AA9" s="122"/>
    </row>
    <row r="10" spans="1:30" s="305" customFormat="1" ht="18.75" customHeight="1" x14ac:dyDescent="0.25">
      <c r="A10" s="827" t="s">
        <v>514</v>
      </c>
      <c r="B10" s="827"/>
      <c r="C10" s="338">
        <v>7688.6116439736998</v>
      </c>
      <c r="D10" s="339">
        <v>24.511782434835663</v>
      </c>
      <c r="E10" s="339"/>
      <c r="F10" s="338">
        <v>7516.7924895279202</v>
      </c>
      <c r="G10" s="339">
        <v>23.964012053532386</v>
      </c>
      <c r="H10" s="339"/>
      <c r="I10" s="338">
        <v>14358.394501936593</v>
      </c>
      <c r="J10" s="339">
        <v>45.775473966209127</v>
      </c>
      <c r="K10" s="339"/>
      <c r="L10" s="338">
        <v>1803.2048226489237</v>
      </c>
      <c r="M10" s="339">
        <v>5.7487315454228263</v>
      </c>
      <c r="N10" s="339"/>
      <c r="O10" s="332">
        <v>31367.003458087132</v>
      </c>
      <c r="P10" s="333">
        <v>100</v>
      </c>
      <c r="Q10" s="333"/>
      <c r="R10" s="122"/>
      <c r="S10" s="122"/>
      <c r="T10" s="122"/>
      <c r="U10" s="122"/>
      <c r="V10" s="122"/>
      <c r="W10" s="122"/>
      <c r="X10" s="122"/>
      <c r="Y10" s="122"/>
      <c r="Z10" s="122"/>
      <c r="AA10" s="122"/>
    </row>
    <row r="11" spans="1:30" s="305" customFormat="1" ht="18.75" customHeight="1" x14ac:dyDescent="0.25">
      <c r="A11" s="827" t="s">
        <v>508</v>
      </c>
      <c r="B11" s="827"/>
      <c r="C11" s="338">
        <v>5397.6806048384642</v>
      </c>
      <c r="D11" s="339">
        <v>27.288490856748133</v>
      </c>
      <c r="E11" s="339"/>
      <c r="F11" s="338">
        <v>5808.9709043220746</v>
      </c>
      <c r="G11" s="339">
        <v>29.367808326341834</v>
      </c>
      <c r="H11" s="339"/>
      <c r="I11" s="338">
        <v>7194.2750184350971</v>
      </c>
      <c r="J11" s="339">
        <v>36.371345849088627</v>
      </c>
      <c r="K11" s="339"/>
      <c r="L11" s="338">
        <v>1379.1361851933334</v>
      </c>
      <c r="M11" s="339">
        <v>6.9723549678214178</v>
      </c>
      <c r="N11" s="339"/>
      <c r="O11" s="332">
        <v>19780.062712788967</v>
      </c>
      <c r="P11" s="333">
        <v>100.00000000000001</v>
      </c>
      <c r="Q11" s="333"/>
      <c r="R11" s="122"/>
      <c r="S11" s="122"/>
      <c r="T11" s="122"/>
      <c r="U11" s="122"/>
      <c r="V11" s="122"/>
      <c r="W11" s="122"/>
      <c r="X11" s="122"/>
      <c r="Y11" s="122"/>
      <c r="Z11" s="122"/>
      <c r="AA11" s="122"/>
    </row>
    <row r="12" spans="1:30" s="305" customFormat="1" ht="18.75" customHeight="1" x14ac:dyDescent="0.25">
      <c r="A12" s="827" t="s">
        <v>506</v>
      </c>
      <c r="B12" s="827"/>
      <c r="C12" s="338">
        <v>8447.5584698134498</v>
      </c>
      <c r="D12" s="339">
        <v>24.108224432416687</v>
      </c>
      <c r="E12" s="339"/>
      <c r="F12" s="338">
        <v>9087.3949696915661</v>
      </c>
      <c r="G12" s="339">
        <v>25.934233923115617</v>
      </c>
      <c r="H12" s="339"/>
      <c r="I12" s="338">
        <v>15744.619223022692</v>
      </c>
      <c r="J12" s="339">
        <v>44.933079207199057</v>
      </c>
      <c r="K12" s="339"/>
      <c r="L12" s="338">
        <v>1760.5792719075573</v>
      </c>
      <c r="M12" s="339">
        <v>5.02446243726863</v>
      </c>
      <c r="N12" s="339"/>
      <c r="O12" s="332">
        <v>35040.151934435271</v>
      </c>
      <c r="P12" s="333">
        <v>99.999999999999986</v>
      </c>
      <c r="Q12" s="333"/>
      <c r="R12" s="122"/>
      <c r="S12" s="122"/>
      <c r="T12" s="122"/>
      <c r="U12" s="122"/>
      <c r="V12" s="122"/>
      <c r="W12" s="122"/>
      <c r="X12" s="122"/>
      <c r="Y12" s="122"/>
      <c r="Z12" s="122"/>
      <c r="AA12" s="122"/>
    </row>
    <row r="13" spans="1:30" s="305" customFormat="1" ht="10.5" customHeight="1" x14ac:dyDescent="0.25">
      <c r="A13" s="356"/>
      <c r="B13" s="357"/>
      <c r="C13" s="338"/>
      <c r="D13" s="339"/>
      <c r="E13" s="339"/>
      <c r="F13" s="338"/>
      <c r="G13" s="339"/>
      <c r="H13" s="339"/>
      <c r="I13" s="338"/>
      <c r="J13" s="339"/>
      <c r="K13" s="339"/>
      <c r="L13" s="338"/>
      <c r="M13" s="339"/>
      <c r="N13" s="339"/>
      <c r="O13" s="332"/>
      <c r="P13" s="333"/>
      <c r="Q13" s="333"/>
      <c r="R13" s="122"/>
      <c r="S13" s="122"/>
      <c r="T13" s="122"/>
      <c r="U13" s="122"/>
      <c r="V13" s="122"/>
      <c r="W13" s="122"/>
      <c r="X13" s="122"/>
      <c r="Y13" s="122"/>
      <c r="Z13" s="122"/>
      <c r="AA13" s="122"/>
    </row>
    <row r="14" spans="1:30" s="305" customFormat="1" ht="18.75" customHeight="1" x14ac:dyDescent="0.25">
      <c r="A14" s="484" t="s">
        <v>503</v>
      </c>
      <c r="B14" s="722"/>
      <c r="C14" s="409">
        <v>9066.1745457500001</v>
      </c>
      <c r="D14" s="339">
        <v>24.517447815321045</v>
      </c>
      <c r="E14" s="411"/>
      <c r="F14" s="409">
        <v>9299.7391103900009</v>
      </c>
      <c r="G14" s="411">
        <v>25.149071108714814</v>
      </c>
      <c r="H14" s="411"/>
      <c r="I14" s="409">
        <v>16785.489804081295</v>
      </c>
      <c r="J14" s="411">
        <v>45.392614961189473</v>
      </c>
      <c r="K14" s="411"/>
      <c r="L14" s="409">
        <v>1827.05618224</v>
      </c>
      <c r="M14" s="411">
        <v>4.9408661147746793</v>
      </c>
      <c r="N14" s="411"/>
      <c r="O14" s="412">
        <v>36978.459642461297</v>
      </c>
      <c r="P14" s="413">
        <v>100</v>
      </c>
      <c r="Q14" s="413"/>
      <c r="R14" s="405"/>
      <c r="S14" s="483"/>
      <c r="T14" s="122"/>
      <c r="U14" s="404"/>
      <c r="V14" s="404"/>
      <c r="W14" s="404"/>
      <c r="X14" s="404"/>
      <c r="Y14" s="404"/>
      <c r="Z14" s="404"/>
      <c r="AA14" s="404"/>
      <c r="AB14" s="404"/>
      <c r="AC14" s="404"/>
      <c r="AD14" s="404"/>
    </row>
    <row r="15" spans="1:30" s="305" customFormat="1" ht="18.75" customHeight="1" x14ac:dyDescent="0.25">
      <c r="A15" s="484" t="s">
        <v>501</v>
      </c>
      <c r="B15" s="722"/>
      <c r="C15" s="409">
        <v>8734.6160459999992</v>
      </c>
      <c r="D15" s="339">
        <v>24.211303241109128</v>
      </c>
      <c r="E15" s="411"/>
      <c r="F15" s="409">
        <v>8945.2307522800002</v>
      </c>
      <c r="G15" s="411">
        <v>24.795101829842451</v>
      </c>
      <c r="H15" s="411"/>
      <c r="I15" s="409">
        <v>16622.182275650001</v>
      </c>
      <c r="J15" s="411">
        <v>46.074686452766329</v>
      </c>
      <c r="K15" s="411"/>
      <c r="L15" s="409">
        <v>1774.57514277</v>
      </c>
      <c r="M15" s="411">
        <v>4.9189084762820956</v>
      </c>
      <c r="N15" s="411"/>
      <c r="O15" s="412">
        <v>36076.604216699998</v>
      </c>
      <c r="P15" s="413">
        <v>100</v>
      </c>
      <c r="Q15" s="413"/>
      <c r="R15" s="405"/>
      <c r="S15" s="483"/>
      <c r="T15" s="122"/>
      <c r="U15" s="404"/>
      <c r="V15" s="404"/>
      <c r="W15" s="404"/>
      <c r="X15" s="404"/>
      <c r="Y15" s="404"/>
      <c r="Z15" s="404"/>
      <c r="AA15" s="404"/>
      <c r="AB15" s="404"/>
      <c r="AC15" s="404"/>
      <c r="AD15" s="404"/>
    </row>
    <row r="16" spans="1:30" s="305" customFormat="1" ht="18.75" customHeight="1" x14ac:dyDescent="0.25">
      <c r="A16" s="484" t="s">
        <v>498</v>
      </c>
      <c r="B16" s="722"/>
      <c r="C16" s="409">
        <v>8806.9562429899997</v>
      </c>
      <c r="D16" s="339">
        <v>24.518840293262055</v>
      </c>
      <c r="E16" s="411"/>
      <c r="F16" s="409">
        <v>9102.6974094249999</v>
      </c>
      <c r="G16" s="411">
        <v>25.342192905435475</v>
      </c>
      <c r="H16" s="411"/>
      <c r="I16" s="409">
        <v>16074.98829252</v>
      </c>
      <c r="J16" s="411">
        <v>44.753267733568627</v>
      </c>
      <c r="K16" s="411"/>
      <c r="L16" s="409">
        <v>1934.4967160000001</v>
      </c>
      <c r="M16" s="411">
        <v>5.3856990677338361</v>
      </c>
      <c r="N16" s="411"/>
      <c r="O16" s="412">
        <v>35919.138660935001</v>
      </c>
      <c r="P16" s="413">
        <v>100</v>
      </c>
      <c r="Q16" s="413"/>
      <c r="R16" s="405"/>
      <c r="S16" s="483"/>
      <c r="T16" s="122"/>
      <c r="U16" s="404"/>
      <c r="V16" s="404"/>
      <c r="W16" s="404"/>
      <c r="X16" s="404"/>
      <c r="Y16" s="404"/>
      <c r="Z16" s="404"/>
      <c r="AA16" s="404"/>
      <c r="AB16" s="404"/>
      <c r="AC16" s="404"/>
      <c r="AD16" s="404"/>
    </row>
    <row r="17" spans="1:30" s="305" customFormat="1" ht="18.75" customHeight="1" x14ac:dyDescent="0.25">
      <c r="A17" s="356" t="s">
        <v>495</v>
      </c>
      <c r="B17" s="722"/>
      <c r="C17" s="409">
        <v>9144.1412820000005</v>
      </c>
      <c r="D17" s="339">
        <v>24.4512012715129</v>
      </c>
      <c r="E17" s="411"/>
      <c r="F17" s="409">
        <v>10209.857207000001</v>
      </c>
      <c r="G17" s="411">
        <v>27.300898556016378</v>
      </c>
      <c r="H17" s="411"/>
      <c r="I17" s="409">
        <v>16116.630807999998</v>
      </c>
      <c r="J17" s="411">
        <v>43.095460968083664</v>
      </c>
      <c r="K17" s="411"/>
      <c r="L17" s="409">
        <v>1926.8841439999999</v>
      </c>
      <c r="M17" s="411">
        <v>5.1524392043870479</v>
      </c>
      <c r="N17" s="411"/>
      <c r="O17" s="412">
        <v>37397.513441000003</v>
      </c>
      <c r="P17" s="413">
        <v>99.999999999999986</v>
      </c>
      <c r="Q17" s="413"/>
      <c r="R17" s="405"/>
      <c r="S17" s="483"/>
      <c r="T17" s="122"/>
      <c r="U17" s="404"/>
      <c r="V17" s="404"/>
      <c r="W17" s="404"/>
      <c r="X17" s="404"/>
      <c r="Y17" s="404"/>
      <c r="Z17" s="404"/>
      <c r="AA17" s="404"/>
      <c r="AB17" s="404"/>
      <c r="AC17" s="404"/>
      <c r="AD17" s="404"/>
    </row>
    <row r="18" spans="1:30" s="305" customFormat="1" ht="10.5" customHeight="1" x14ac:dyDescent="0.25">
      <c r="A18" s="484"/>
      <c r="B18" s="722"/>
      <c r="C18" s="409"/>
      <c r="D18" s="339"/>
      <c r="E18" s="411"/>
      <c r="F18" s="409"/>
      <c r="G18" s="411"/>
      <c r="H18" s="411"/>
      <c r="I18" s="409"/>
      <c r="J18" s="411"/>
      <c r="K18" s="411"/>
      <c r="L18" s="409"/>
      <c r="M18" s="411"/>
      <c r="N18" s="411"/>
      <c r="O18" s="412"/>
      <c r="P18" s="413"/>
      <c r="Q18" s="413"/>
      <c r="R18" s="405"/>
      <c r="S18" s="483"/>
      <c r="T18" s="122"/>
      <c r="U18" s="404"/>
      <c r="V18" s="404"/>
      <c r="W18" s="404"/>
      <c r="X18" s="404"/>
      <c r="Y18" s="404"/>
      <c r="Z18" s="404"/>
      <c r="AA18" s="404"/>
      <c r="AB18" s="404"/>
      <c r="AC18" s="404"/>
      <c r="AD18" s="404"/>
    </row>
    <row r="19" spans="1:30" s="305" customFormat="1" ht="18.75" customHeight="1" x14ac:dyDescent="0.25">
      <c r="A19" s="484" t="s">
        <v>479</v>
      </c>
      <c r="B19" s="722"/>
      <c r="C19" s="409">
        <v>8828.9319609999984</v>
      </c>
      <c r="D19" s="339">
        <v>24.18153443302992</v>
      </c>
      <c r="E19" s="411"/>
      <c r="F19" s="409">
        <v>10362.119450000002</v>
      </c>
      <c r="G19" s="411">
        <v>28.380776903276008</v>
      </c>
      <c r="H19" s="411"/>
      <c r="I19" s="409">
        <v>15559.518505</v>
      </c>
      <c r="J19" s="411">
        <v>42.615917095300375</v>
      </c>
      <c r="K19" s="411"/>
      <c r="L19" s="409">
        <v>1760.4793950000001</v>
      </c>
      <c r="M19" s="411">
        <v>4.8217715683936948</v>
      </c>
      <c r="N19" s="411"/>
      <c r="O19" s="412">
        <v>36511.049311000002</v>
      </c>
      <c r="P19" s="413">
        <v>100</v>
      </c>
      <c r="Q19" s="413"/>
      <c r="R19" s="405"/>
      <c r="S19" s="483"/>
      <c r="T19" s="122"/>
      <c r="U19" s="404"/>
      <c r="V19" s="404"/>
      <c r="W19" s="404"/>
      <c r="X19" s="404"/>
      <c r="Y19" s="404"/>
      <c r="Z19" s="404"/>
      <c r="AA19" s="404"/>
      <c r="AB19" s="404"/>
      <c r="AC19" s="404"/>
      <c r="AD19" s="404"/>
    </row>
    <row r="20" spans="1:30" s="305" customFormat="1" ht="18.75" customHeight="1" x14ac:dyDescent="0.25">
      <c r="A20" s="484" t="s">
        <v>477</v>
      </c>
      <c r="B20" s="722"/>
      <c r="C20" s="409">
        <v>8980.9374113560007</v>
      </c>
      <c r="D20" s="339">
        <v>24.749409106134586</v>
      </c>
      <c r="E20" s="411"/>
      <c r="F20" s="409">
        <v>10117.613439414001</v>
      </c>
      <c r="G20" s="411">
        <v>27.881828223538953</v>
      </c>
      <c r="H20" s="411"/>
      <c r="I20" s="409">
        <v>15462.5941388171</v>
      </c>
      <c r="J20" s="411">
        <v>42.611372360730236</v>
      </c>
      <c r="K20" s="411"/>
      <c r="L20" s="409">
        <v>1726.3371593500001</v>
      </c>
      <c r="M20" s="411">
        <v>4.7573903095962429</v>
      </c>
      <c r="N20" s="411"/>
      <c r="O20" s="412">
        <v>36287.482148937095</v>
      </c>
      <c r="P20" s="413">
        <v>100.00000000000003</v>
      </c>
      <c r="Q20" s="413"/>
      <c r="R20" s="405"/>
      <c r="S20" s="483"/>
      <c r="T20" s="122"/>
      <c r="U20" s="404"/>
      <c r="V20" s="404"/>
      <c r="W20" s="404"/>
      <c r="X20" s="404"/>
      <c r="Y20" s="404"/>
      <c r="Z20" s="404"/>
      <c r="AA20" s="404"/>
      <c r="AB20" s="404"/>
      <c r="AC20" s="404"/>
      <c r="AD20" s="404"/>
    </row>
    <row r="21" spans="1:30" s="305" customFormat="1" ht="18.75" customHeight="1" x14ac:dyDescent="0.25">
      <c r="A21" s="484" t="s">
        <v>474</v>
      </c>
      <c r="B21" s="722"/>
      <c r="C21" s="409">
        <v>8906.1678180000017</v>
      </c>
      <c r="D21" s="339">
        <v>24.999980741731871</v>
      </c>
      <c r="E21" s="411"/>
      <c r="F21" s="409">
        <v>10036.451394800002</v>
      </c>
      <c r="G21" s="411">
        <v>28.172733403722617</v>
      </c>
      <c r="H21" s="411"/>
      <c r="I21" s="409">
        <v>14855.307861000001</v>
      </c>
      <c r="J21" s="411">
        <v>41.699462442972127</v>
      </c>
      <c r="K21" s="411"/>
      <c r="L21" s="409">
        <v>1826.771641</v>
      </c>
      <c r="M21" s="411">
        <v>5.1278234115733925</v>
      </c>
      <c r="N21" s="411"/>
      <c r="O21" s="412">
        <v>35624.698714800004</v>
      </c>
      <c r="P21" s="413">
        <v>100</v>
      </c>
      <c r="Q21" s="413"/>
      <c r="R21" s="405"/>
      <c r="S21" s="483"/>
      <c r="T21" s="122"/>
      <c r="U21" s="404"/>
      <c r="V21" s="404"/>
      <c r="W21" s="404"/>
      <c r="X21" s="404"/>
      <c r="Y21" s="404"/>
      <c r="Z21" s="404"/>
      <c r="AA21" s="404"/>
      <c r="AB21" s="404"/>
      <c r="AC21" s="404"/>
      <c r="AD21" s="404"/>
    </row>
    <row r="22" spans="1:30" s="305" customFormat="1" ht="18.75" customHeight="1" x14ac:dyDescent="0.25">
      <c r="A22" s="356" t="s">
        <v>470</v>
      </c>
      <c r="B22" s="357"/>
      <c r="C22" s="338">
        <v>9875.9412075599994</v>
      </c>
      <c r="D22" s="339">
        <v>26.602628194475532</v>
      </c>
      <c r="E22" s="339"/>
      <c r="F22" s="338">
        <v>10684.690016999999</v>
      </c>
      <c r="G22" s="339">
        <v>28.781138923537736</v>
      </c>
      <c r="H22" s="339"/>
      <c r="I22" s="338">
        <v>14715.383124000002</v>
      </c>
      <c r="J22" s="339">
        <v>39.638537508441701</v>
      </c>
      <c r="K22" s="339"/>
      <c r="L22" s="338">
        <v>1847.916172</v>
      </c>
      <c r="M22" s="339">
        <v>4.9776953735450675</v>
      </c>
      <c r="N22" s="339"/>
      <c r="O22" s="332">
        <v>37123.930520559996</v>
      </c>
      <c r="P22" s="333">
        <v>100</v>
      </c>
      <c r="Q22" s="333"/>
      <c r="R22" s="405"/>
      <c r="S22" s="483"/>
      <c r="T22" s="122"/>
      <c r="U22" s="404"/>
      <c r="V22" s="404"/>
      <c r="W22" s="404"/>
      <c r="X22" s="404"/>
      <c r="Y22" s="404"/>
      <c r="Z22" s="404"/>
      <c r="AA22" s="404"/>
      <c r="AB22" s="404"/>
      <c r="AC22" s="404"/>
      <c r="AD22" s="404"/>
    </row>
    <row r="23" spans="1:30" s="305" customFormat="1" ht="10.5" customHeight="1" x14ac:dyDescent="0.25">
      <c r="A23" s="356"/>
      <c r="B23" s="357"/>
      <c r="C23" s="338"/>
      <c r="D23" s="339"/>
      <c r="E23" s="339"/>
      <c r="F23" s="338"/>
      <c r="G23" s="339"/>
      <c r="H23" s="339"/>
      <c r="I23" s="338"/>
      <c r="J23" s="339"/>
      <c r="K23" s="339"/>
      <c r="L23" s="338"/>
      <c r="M23" s="339"/>
      <c r="N23" s="339"/>
      <c r="O23" s="332"/>
      <c r="P23" s="333"/>
      <c r="Q23" s="333"/>
      <c r="R23" s="122"/>
      <c r="S23" s="122"/>
      <c r="T23" s="122"/>
      <c r="U23" s="122"/>
      <c r="V23" s="122"/>
      <c r="W23" s="122"/>
      <c r="X23" s="122"/>
      <c r="Y23" s="122"/>
      <c r="Z23" s="122"/>
      <c r="AA23" s="122"/>
    </row>
    <row r="24" spans="1:30" s="305" customFormat="1" ht="18.75" customHeight="1" x14ac:dyDescent="0.25">
      <c r="A24" s="356" t="s">
        <v>468</v>
      </c>
      <c r="B24" s="357"/>
      <c r="C24" s="338">
        <v>9728.1950219999999</v>
      </c>
      <c r="D24" s="339">
        <v>27.733073034844992</v>
      </c>
      <c r="E24" s="339"/>
      <c r="F24" s="338">
        <v>10109.232808679999</v>
      </c>
      <c r="G24" s="339">
        <v>28.819332998089394</v>
      </c>
      <c r="H24" s="339"/>
      <c r="I24" s="338">
        <v>13613.135361999999</v>
      </c>
      <c r="J24" s="339">
        <v>38.808234865131283</v>
      </c>
      <c r="K24" s="339"/>
      <c r="L24" s="338">
        <v>1627.3923219400001</v>
      </c>
      <c r="M24" s="339">
        <v>4.6393591019343354</v>
      </c>
      <c r="N24" s="339"/>
      <c r="O24" s="332">
        <v>35077.95551462</v>
      </c>
      <c r="P24" s="333">
        <v>100</v>
      </c>
      <c r="Q24" s="333"/>
      <c r="R24" s="122"/>
      <c r="S24" s="122"/>
      <c r="T24" s="122"/>
      <c r="U24" s="122"/>
      <c r="V24" s="122"/>
      <c r="W24" s="122"/>
      <c r="X24" s="122"/>
      <c r="Y24" s="122"/>
      <c r="Z24" s="122"/>
      <c r="AA24" s="122"/>
    </row>
    <row r="25" spans="1:30" s="305" customFormat="1" ht="18.75" customHeight="1" x14ac:dyDescent="0.25">
      <c r="A25" s="356" t="s">
        <v>464</v>
      </c>
      <c r="B25" s="357"/>
      <c r="C25" s="338">
        <v>9729.0110168499996</v>
      </c>
      <c r="D25" s="339">
        <v>28.204118002344085</v>
      </c>
      <c r="E25" s="339"/>
      <c r="F25" s="338">
        <v>10079.850474279996</v>
      </c>
      <c r="G25" s="339">
        <v>29.221191314327832</v>
      </c>
      <c r="H25" s="339"/>
      <c r="I25" s="338">
        <v>13141.748233000002</v>
      </c>
      <c r="J25" s="339">
        <v>38.09754324244112</v>
      </c>
      <c r="K25" s="339"/>
      <c r="L25" s="338">
        <v>1544.3920909999999</v>
      </c>
      <c r="M25" s="339">
        <v>4.4771474408869496</v>
      </c>
      <c r="N25" s="339"/>
      <c r="O25" s="332">
        <v>34495.001815130003</v>
      </c>
      <c r="P25" s="333">
        <v>99.999999999999986</v>
      </c>
      <c r="Q25" s="333"/>
      <c r="R25" s="122"/>
      <c r="S25" s="122"/>
      <c r="T25" s="122"/>
      <c r="U25" s="122"/>
      <c r="V25" s="122"/>
      <c r="W25" s="122"/>
      <c r="X25" s="122"/>
      <c r="Y25" s="122"/>
      <c r="Z25" s="122"/>
      <c r="AA25" s="122"/>
    </row>
    <row r="26" spans="1:30" s="305" customFormat="1" ht="18.75" customHeight="1" x14ac:dyDescent="0.25">
      <c r="A26" s="356" t="s">
        <v>461</v>
      </c>
      <c r="B26" s="357"/>
      <c r="C26" s="338">
        <v>9639.3723020000016</v>
      </c>
      <c r="D26" s="339">
        <v>28.49770361802879</v>
      </c>
      <c r="E26" s="339"/>
      <c r="F26" s="338">
        <v>10545.51377</v>
      </c>
      <c r="G26" s="339">
        <v>31.176607407823454</v>
      </c>
      <c r="H26" s="339"/>
      <c r="I26" s="338">
        <v>12018.098061000001</v>
      </c>
      <c r="J26" s="339">
        <v>35.530134729179849</v>
      </c>
      <c r="K26" s="339"/>
      <c r="L26" s="338">
        <v>1622.100271</v>
      </c>
      <c r="M26" s="339">
        <v>4.7955542449679083</v>
      </c>
      <c r="N26" s="339"/>
      <c r="O26" s="332">
        <v>33825.084404000001</v>
      </c>
      <c r="P26" s="333">
        <v>100</v>
      </c>
      <c r="Q26" s="333"/>
      <c r="R26" s="122"/>
      <c r="S26" s="122"/>
      <c r="T26" s="122"/>
      <c r="U26" s="122"/>
      <c r="V26" s="122"/>
      <c r="W26" s="122"/>
      <c r="X26" s="122"/>
      <c r="Y26" s="122"/>
      <c r="Z26" s="122"/>
      <c r="AA26" s="122"/>
    </row>
    <row r="27" spans="1:30" s="305" customFormat="1" ht="18.75" customHeight="1" x14ac:dyDescent="0.25">
      <c r="A27" s="356" t="s">
        <v>456</v>
      </c>
      <c r="B27" s="357"/>
      <c r="C27" s="338">
        <v>10220.469331</v>
      </c>
      <c r="D27" s="339">
        <v>29.156802881176212</v>
      </c>
      <c r="E27" s="339"/>
      <c r="F27" s="338">
        <v>10817.062790999998</v>
      </c>
      <c r="G27" s="339">
        <v>30.858755829722156</v>
      </c>
      <c r="H27" s="339"/>
      <c r="I27" s="338">
        <v>12313.860331190001</v>
      </c>
      <c r="J27" s="339">
        <v>35.128797587978603</v>
      </c>
      <c r="K27" s="339"/>
      <c r="L27" s="338">
        <v>1702.0713050000002</v>
      </c>
      <c r="M27" s="339">
        <v>4.8556437011230402</v>
      </c>
      <c r="N27" s="339"/>
      <c r="O27" s="332">
        <v>35053.463758189995</v>
      </c>
      <c r="P27" s="333">
        <v>100.00000000000001</v>
      </c>
      <c r="Q27" s="333"/>
      <c r="R27" s="122"/>
      <c r="S27" s="122"/>
      <c r="T27" s="122"/>
      <c r="U27" s="122"/>
      <c r="V27" s="122"/>
      <c r="W27" s="122"/>
      <c r="X27" s="122"/>
      <c r="Y27" s="122"/>
      <c r="Z27" s="122"/>
      <c r="AA27" s="122"/>
    </row>
    <row r="28" spans="1:30" s="305" customFormat="1" ht="10.5" customHeight="1" x14ac:dyDescent="0.25">
      <c r="A28" s="356"/>
      <c r="B28" s="357"/>
      <c r="C28" s="338"/>
      <c r="D28" s="339"/>
      <c r="E28" s="339"/>
      <c r="F28" s="338"/>
      <c r="G28" s="339"/>
      <c r="H28" s="339"/>
      <c r="I28" s="338"/>
      <c r="J28" s="339"/>
      <c r="K28" s="339"/>
      <c r="L28" s="338"/>
      <c r="M28" s="339"/>
      <c r="N28" s="339"/>
      <c r="O28" s="332"/>
      <c r="P28" s="333"/>
      <c r="Q28" s="333"/>
      <c r="R28" s="122"/>
      <c r="S28" s="122"/>
      <c r="T28" s="122"/>
      <c r="U28" s="122"/>
      <c r="V28" s="122"/>
      <c r="W28" s="122"/>
      <c r="X28" s="122"/>
      <c r="Y28" s="122"/>
      <c r="Z28" s="122"/>
      <c r="AA28" s="122"/>
    </row>
    <row r="29" spans="1:30" s="305" customFormat="1" ht="18.75" customHeight="1" x14ac:dyDescent="0.25">
      <c r="A29" s="356" t="s">
        <v>443</v>
      </c>
      <c r="B29" s="357"/>
      <c r="C29" s="338">
        <v>9614.8099970000003</v>
      </c>
      <c r="D29" s="339">
        <v>29.529906639827619</v>
      </c>
      <c r="E29" s="339"/>
      <c r="F29" s="338">
        <v>9963.9128490000003</v>
      </c>
      <c r="G29" s="339">
        <v>30.602104075915705</v>
      </c>
      <c r="H29" s="339"/>
      <c r="I29" s="338">
        <v>11494.511451999997</v>
      </c>
      <c r="J29" s="339">
        <v>35.303022124607594</v>
      </c>
      <c r="K29" s="339"/>
      <c r="L29" s="338">
        <v>1486.3335810000001</v>
      </c>
      <c r="M29" s="339">
        <v>4.5649671596490782</v>
      </c>
      <c r="N29" s="339"/>
      <c r="O29" s="332">
        <v>32559.567879000002</v>
      </c>
      <c r="P29" s="333">
        <v>99.999999999999986</v>
      </c>
      <c r="Q29" s="333"/>
      <c r="R29" s="122"/>
      <c r="S29" s="122"/>
      <c r="T29" s="122"/>
      <c r="U29" s="122"/>
      <c r="V29" s="122"/>
      <c r="W29" s="122"/>
      <c r="X29" s="122"/>
      <c r="Y29" s="122"/>
      <c r="Z29" s="122"/>
      <c r="AA29" s="122"/>
    </row>
    <row r="30" spans="1:30" s="305" customFormat="1" ht="18.75" customHeight="1" x14ac:dyDescent="0.25">
      <c r="A30" s="356" t="s">
        <v>441</v>
      </c>
      <c r="B30" s="357"/>
      <c r="C30" s="338">
        <v>9578.7653620000001</v>
      </c>
      <c r="D30" s="339">
        <v>30.018074414022983</v>
      </c>
      <c r="E30" s="339"/>
      <c r="F30" s="338">
        <v>9800.7456820000007</v>
      </c>
      <c r="G30" s="339">
        <v>30.71371957416472</v>
      </c>
      <c r="H30" s="339"/>
      <c r="I30" s="338">
        <v>11133.310692000001</v>
      </c>
      <c r="J30" s="339">
        <v>34.889731212406929</v>
      </c>
      <c r="K30" s="339"/>
      <c r="L30" s="338">
        <v>1397.1709900000003</v>
      </c>
      <c r="M30" s="339">
        <v>4.3784747994053816</v>
      </c>
      <c r="N30" s="339"/>
      <c r="O30" s="332">
        <v>31909.992725999997</v>
      </c>
      <c r="P30" s="333">
        <v>100.00000000000001</v>
      </c>
      <c r="Q30" s="333"/>
      <c r="R30" s="122"/>
      <c r="S30" s="122"/>
      <c r="T30" s="122"/>
      <c r="U30" s="122"/>
      <c r="V30" s="122"/>
      <c r="W30" s="122"/>
      <c r="X30" s="122"/>
      <c r="Y30" s="122"/>
      <c r="Z30" s="122"/>
      <c r="AA30" s="122"/>
    </row>
    <row r="31" spans="1:30" s="305" customFormat="1" ht="18.75" customHeight="1" x14ac:dyDescent="0.25">
      <c r="A31" s="356" t="s">
        <v>435</v>
      </c>
      <c r="B31" s="357"/>
      <c r="C31" s="338">
        <v>9282.8715896484391</v>
      </c>
      <c r="D31" s="339">
        <v>30.508391039575937</v>
      </c>
      <c r="E31" s="339"/>
      <c r="F31" s="338">
        <v>9615.4293513046869</v>
      </c>
      <c r="G31" s="339">
        <v>31.601350490525228</v>
      </c>
      <c r="H31" s="339"/>
      <c r="I31" s="338">
        <v>10075.499310810548</v>
      </c>
      <c r="J31" s="339">
        <v>33.113381987957396</v>
      </c>
      <c r="K31" s="339"/>
      <c r="L31" s="338">
        <v>1453.4732731054687</v>
      </c>
      <c r="M31" s="339">
        <v>4.776876481941442</v>
      </c>
      <c r="N31" s="339"/>
      <c r="O31" s="332">
        <v>30427.273524869142</v>
      </c>
      <c r="P31" s="333">
        <v>100</v>
      </c>
      <c r="Q31" s="333"/>
      <c r="R31" s="122"/>
      <c r="S31" s="122"/>
      <c r="T31" s="122"/>
      <c r="U31" s="122"/>
      <c r="V31" s="122"/>
      <c r="W31" s="122"/>
      <c r="X31" s="122"/>
      <c r="Y31" s="122"/>
      <c r="Z31" s="122"/>
      <c r="AA31" s="122"/>
    </row>
    <row r="32" spans="1:30" s="305" customFormat="1" ht="18.75" customHeight="1" x14ac:dyDescent="0.25">
      <c r="A32" s="356" t="s">
        <v>427</v>
      </c>
      <c r="B32" s="357"/>
      <c r="C32" s="338">
        <v>9330.9213850000015</v>
      </c>
      <c r="D32" s="339">
        <v>29.212834946078463</v>
      </c>
      <c r="E32" s="339"/>
      <c r="F32" s="338">
        <v>10381.712377999998</v>
      </c>
      <c r="G32" s="339">
        <v>32.502604795675673</v>
      </c>
      <c r="H32" s="339"/>
      <c r="I32" s="338">
        <v>10615.130936000001</v>
      </c>
      <c r="J32" s="339">
        <v>33.233381267457695</v>
      </c>
      <c r="K32" s="339"/>
      <c r="L32" s="338">
        <v>1613.4056880000001</v>
      </c>
      <c r="M32" s="339">
        <v>5.0511789907881823</v>
      </c>
      <c r="N32" s="339"/>
      <c r="O32" s="332">
        <v>31941.170386999998</v>
      </c>
      <c r="P32" s="333">
        <v>100.00000000000001</v>
      </c>
      <c r="Q32" s="333"/>
      <c r="R32" s="122"/>
      <c r="S32" s="122"/>
      <c r="T32" s="122"/>
      <c r="U32" s="122"/>
      <c r="V32" s="122"/>
      <c r="W32" s="122"/>
      <c r="X32" s="122"/>
      <c r="Y32" s="122"/>
      <c r="Z32" s="122"/>
      <c r="AA32" s="122"/>
    </row>
    <row r="33" spans="1:29" ht="10.5" customHeight="1" x14ac:dyDescent="0.25">
      <c r="A33" s="723"/>
      <c r="B33" s="723"/>
      <c r="C33" s="724"/>
      <c r="D33" s="725"/>
      <c r="E33" s="725"/>
      <c r="F33" s="724"/>
      <c r="G33" s="725"/>
      <c r="H33" s="725"/>
      <c r="I33" s="724"/>
      <c r="J33" s="725"/>
      <c r="K33" s="725"/>
      <c r="L33" s="724"/>
      <c r="M33" s="725"/>
      <c r="N33" s="725"/>
      <c r="O33" s="724"/>
      <c r="P33" s="725"/>
      <c r="Q33" s="351"/>
      <c r="V33" s="462"/>
    </row>
    <row r="34" spans="1:29" s="305" customFormat="1" ht="18.75" customHeight="1" x14ac:dyDescent="0.25">
      <c r="A34" s="356" t="s">
        <v>421</v>
      </c>
      <c r="B34" s="357"/>
      <c r="C34" s="338">
        <v>8759.7198079999998</v>
      </c>
      <c r="D34" s="339">
        <v>29.074107125914161</v>
      </c>
      <c r="E34" s="339"/>
      <c r="F34" s="338">
        <v>9719.1007489999993</v>
      </c>
      <c r="G34" s="339">
        <v>32.258357862760825</v>
      </c>
      <c r="H34" s="339"/>
      <c r="I34" s="338">
        <v>10216.800734999999</v>
      </c>
      <c r="J34" s="339">
        <v>33.910258040699709</v>
      </c>
      <c r="K34" s="339"/>
      <c r="L34" s="338">
        <v>1433.317045</v>
      </c>
      <c r="M34" s="339">
        <v>4.7572769706253064</v>
      </c>
      <c r="N34" s="339"/>
      <c r="O34" s="332">
        <v>30128.938336999996</v>
      </c>
      <c r="P34" s="333">
        <v>100.00000000000001</v>
      </c>
      <c r="Q34" s="333"/>
      <c r="R34" s="122"/>
      <c r="S34" s="122"/>
      <c r="T34" s="122"/>
    </row>
    <row r="35" spans="1:29" s="305" customFormat="1" ht="18.75" customHeight="1" x14ac:dyDescent="0.25">
      <c r="A35" s="356" t="s">
        <v>419</v>
      </c>
      <c r="B35" s="357"/>
      <c r="C35" s="338">
        <v>8227.0234340000006</v>
      </c>
      <c r="D35" s="339">
        <v>28.532219068446107</v>
      </c>
      <c r="E35" s="339"/>
      <c r="F35" s="338">
        <v>9936.7297499999986</v>
      </c>
      <c r="G35" s="339">
        <v>34.461667980578369</v>
      </c>
      <c r="H35" s="339"/>
      <c r="I35" s="338">
        <v>9330.159948999999</v>
      </c>
      <c r="J35" s="339">
        <v>32.35801742199218</v>
      </c>
      <c r="K35" s="339"/>
      <c r="L35" s="338">
        <v>1340.2389329999996</v>
      </c>
      <c r="M35" s="339">
        <v>4.648095528983327</v>
      </c>
      <c r="N35" s="339"/>
      <c r="O35" s="332">
        <v>28834.152066000002</v>
      </c>
      <c r="P35" s="333">
        <v>100</v>
      </c>
      <c r="Q35" s="333"/>
      <c r="R35" s="122"/>
      <c r="S35" s="122"/>
      <c r="T35" s="122"/>
    </row>
    <row r="36" spans="1:29" s="305" customFormat="1" ht="18.75" customHeight="1" x14ac:dyDescent="0.25">
      <c r="A36" s="356" t="s">
        <v>413</v>
      </c>
      <c r="B36" s="357"/>
      <c r="C36" s="338">
        <v>8253.3298640000012</v>
      </c>
      <c r="D36" s="339">
        <v>30.299525871700144</v>
      </c>
      <c r="E36" s="339"/>
      <c r="F36" s="338">
        <v>9417.8950780000014</v>
      </c>
      <c r="G36" s="339">
        <v>34.574863754993437</v>
      </c>
      <c r="H36" s="339"/>
      <c r="I36" s="338">
        <v>8287.7414509999999</v>
      </c>
      <c r="J36" s="339">
        <v>30.425857278268619</v>
      </c>
      <c r="K36" s="339"/>
      <c r="L36" s="338">
        <v>1280.1722619999998</v>
      </c>
      <c r="M36" s="339">
        <v>4.6997530950377984</v>
      </c>
      <c r="N36" s="339"/>
      <c r="O36" s="332">
        <v>27239.138655000002</v>
      </c>
      <c r="P36" s="333">
        <v>100</v>
      </c>
      <c r="Q36" s="333"/>
      <c r="R36" s="122"/>
      <c r="S36" s="122"/>
      <c r="T36" s="122"/>
    </row>
    <row r="37" spans="1:29" s="305" customFormat="1" ht="15" x14ac:dyDescent="0.25">
      <c r="A37" s="356" t="s">
        <v>412</v>
      </c>
      <c r="B37" s="357"/>
      <c r="C37" s="338">
        <v>8606.1646739843745</v>
      </c>
      <c r="D37" s="339">
        <v>29.944074449251257</v>
      </c>
      <c r="E37" s="339"/>
      <c r="F37" s="338">
        <v>10006.007680101564</v>
      </c>
      <c r="G37" s="339">
        <v>34.814653247162006</v>
      </c>
      <c r="H37" s="339"/>
      <c r="I37" s="338">
        <v>8752.7020791582017</v>
      </c>
      <c r="J37" s="339">
        <v>30.453933037408358</v>
      </c>
      <c r="K37" s="339"/>
      <c r="L37" s="338">
        <v>1375.9193039941406</v>
      </c>
      <c r="M37" s="339">
        <v>4.787339266178364</v>
      </c>
      <c r="N37" s="339"/>
      <c r="O37" s="332">
        <v>28740.793737238284</v>
      </c>
      <c r="P37" s="333">
        <v>99.999999999999986</v>
      </c>
      <c r="Q37" s="333"/>
      <c r="R37" s="122"/>
      <c r="S37" s="378"/>
      <c r="T37" s="378"/>
    </row>
    <row r="38" spans="1:29" s="305" customFormat="1" ht="10.5" customHeight="1" x14ac:dyDescent="0.25">
      <c r="A38" s="356"/>
      <c r="B38" s="357"/>
      <c r="C38" s="338"/>
      <c r="D38" s="339"/>
      <c r="E38" s="339"/>
      <c r="F38" s="338"/>
      <c r="G38" s="339"/>
      <c r="H38" s="339"/>
      <c r="I38" s="338"/>
      <c r="J38" s="339"/>
      <c r="K38" s="339"/>
      <c r="L38" s="338"/>
      <c r="M38" s="339"/>
      <c r="N38" s="339"/>
      <c r="O38" s="332"/>
      <c r="P38" s="333"/>
      <c r="Q38" s="477"/>
      <c r="R38" s="474"/>
      <c r="S38" s="474"/>
      <c r="T38" s="474"/>
      <c r="U38" s="454"/>
      <c r="V38" s="454"/>
      <c r="W38" s="454"/>
      <c r="X38" s="455"/>
      <c r="Y38" s="471"/>
      <c r="AC38" s="270"/>
    </row>
    <row r="39" spans="1:29" s="305" customFormat="1" ht="18.75" customHeight="1" x14ac:dyDescent="0.25">
      <c r="A39" s="356" t="s">
        <v>402</v>
      </c>
      <c r="B39" s="357"/>
      <c r="C39" s="338">
        <v>8059.2468410000001</v>
      </c>
      <c r="D39" s="339">
        <v>29.73956575061079</v>
      </c>
      <c r="E39" s="339"/>
      <c r="F39" s="338">
        <v>9381.9320069999994</v>
      </c>
      <c r="G39" s="339">
        <v>34.620429091524876</v>
      </c>
      <c r="H39" s="339"/>
      <c r="I39" s="338">
        <v>8285.0832719999999</v>
      </c>
      <c r="J39" s="339">
        <v>30.572928659219063</v>
      </c>
      <c r="K39" s="339"/>
      <c r="L39" s="338">
        <v>1373.1478329999998</v>
      </c>
      <c r="M39" s="339">
        <v>5.0670764986452683</v>
      </c>
      <c r="N39" s="339"/>
      <c r="O39" s="332">
        <v>27099.409952999998</v>
      </c>
      <c r="P39" s="333">
        <v>99.999999999999986</v>
      </c>
      <c r="Q39" s="475"/>
      <c r="R39" s="464"/>
      <c r="S39" s="464"/>
      <c r="T39" s="464"/>
      <c r="U39" s="454"/>
      <c r="V39" s="454"/>
      <c r="W39" s="454"/>
      <c r="X39" s="455"/>
      <c r="Y39" s="455"/>
      <c r="AC39" s="270"/>
    </row>
    <row r="40" spans="1:29" s="305" customFormat="1" ht="18.75" customHeight="1" x14ac:dyDescent="0.25">
      <c r="A40" s="356" t="s">
        <v>396</v>
      </c>
      <c r="B40" s="357"/>
      <c r="C40" s="338">
        <v>7597.9959930000005</v>
      </c>
      <c r="D40" s="339">
        <v>30.03083503104812</v>
      </c>
      <c r="E40" s="339"/>
      <c r="F40" s="338">
        <v>8723.9657349999998</v>
      </c>
      <c r="G40" s="339">
        <v>34.481194257758204</v>
      </c>
      <c r="H40" s="339"/>
      <c r="I40" s="338">
        <v>7837.9674130000003</v>
      </c>
      <c r="J40" s="339">
        <v>30.979314358074049</v>
      </c>
      <c r="K40" s="339"/>
      <c r="L40" s="338">
        <v>1140.7192930000001</v>
      </c>
      <c r="M40" s="339">
        <v>4.5086563531196173</v>
      </c>
      <c r="N40" s="339"/>
      <c r="O40" s="332">
        <v>25300.648434000002</v>
      </c>
      <c r="P40" s="333">
        <v>100</v>
      </c>
      <c r="Q40" s="475"/>
      <c r="R40" s="464"/>
      <c r="S40" s="464"/>
      <c r="T40" s="464"/>
      <c r="U40" s="465"/>
      <c r="V40" s="465"/>
      <c r="W40" s="465"/>
      <c r="X40" s="471"/>
      <c r="Y40" s="471"/>
      <c r="AC40" s="270"/>
    </row>
    <row r="41" spans="1:29" s="305" customFormat="1" ht="18.75" customHeight="1" x14ac:dyDescent="0.25">
      <c r="A41" s="356" t="s">
        <v>363</v>
      </c>
      <c r="B41" s="357"/>
      <c r="C41" s="338">
        <v>7657.1448771310997</v>
      </c>
      <c r="D41" s="339">
        <v>30.418309272846418</v>
      </c>
      <c r="E41" s="339"/>
      <c r="F41" s="338">
        <v>8156.5888272514021</v>
      </c>
      <c r="G41" s="339">
        <v>32.402370013891648</v>
      </c>
      <c r="H41" s="339"/>
      <c r="I41" s="338">
        <v>8167.0146281960006</v>
      </c>
      <c r="J41" s="339">
        <v>32.4437869183174</v>
      </c>
      <c r="K41" s="339"/>
      <c r="L41" s="338">
        <v>1192.0671860223999</v>
      </c>
      <c r="M41" s="339">
        <v>4.7355337949445815</v>
      </c>
      <c r="N41" s="339"/>
      <c r="O41" s="332">
        <v>25172.815518600903</v>
      </c>
      <c r="P41" s="333">
        <v>100.00000000000006</v>
      </c>
      <c r="Q41" s="475"/>
      <c r="R41" s="464"/>
      <c r="S41" s="464"/>
      <c r="T41" s="464"/>
      <c r="U41" s="465"/>
      <c r="V41" s="465"/>
      <c r="W41" s="465"/>
      <c r="X41" s="465"/>
      <c r="Y41" s="471"/>
      <c r="AC41" s="270"/>
    </row>
    <row r="42" spans="1:29" s="305" customFormat="1" ht="18.75" customHeight="1" x14ac:dyDescent="0.25">
      <c r="A42" s="356" t="s">
        <v>364</v>
      </c>
      <c r="B42" s="357"/>
      <c r="C42" s="338">
        <v>7202</v>
      </c>
      <c r="D42" s="339">
        <v>28.8</v>
      </c>
      <c r="E42" s="339"/>
      <c r="F42" s="338">
        <v>8052</v>
      </c>
      <c r="G42" s="339">
        <v>32.200000000000003</v>
      </c>
      <c r="H42" s="339"/>
      <c r="I42" s="338">
        <v>8399</v>
      </c>
      <c r="J42" s="339">
        <v>33.6</v>
      </c>
      <c r="K42" s="339"/>
      <c r="L42" s="338">
        <v>1320</v>
      </c>
      <c r="M42" s="339">
        <v>5.3</v>
      </c>
      <c r="N42" s="339"/>
      <c r="O42" s="332">
        <v>24973</v>
      </c>
      <c r="P42" s="333">
        <v>100</v>
      </c>
      <c r="Q42" s="476"/>
      <c r="R42" s="464"/>
      <c r="S42" s="466"/>
      <c r="T42" s="464"/>
      <c r="U42" s="454"/>
      <c r="V42" s="454"/>
      <c r="W42" s="454"/>
      <c r="X42" s="454"/>
      <c r="Y42" s="471"/>
      <c r="AC42" s="270"/>
    </row>
    <row r="43" spans="1:29" s="305" customFormat="1" ht="10.5" hidden="1" customHeight="1" x14ac:dyDescent="0.25">
      <c r="A43" s="356"/>
      <c r="B43" s="357"/>
      <c r="C43" s="338"/>
      <c r="D43" s="339"/>
      <c r="E43" s="339"/>
      <c r="F43" s="338"/>
      <c r="G43" s="339"/>
      <c r="H43" s="339"/>
      <c r="I43" s="338"/>
      <c r="J43" s="339"/>
      <c r="K43" s="339"/>
      <c r="L43" s="338"/>
      <c r="M43" s="339"/>
      <c r="N43" s="339"/>
      <c r="O43" s="332"/>
      <c r="P43" s="333"/>
      <c r="Q43" s="477"/>
      <c r="R43" s="474"/>
      <c r="S43" s="474"/>
      <c r="T43" s="474"/>
      <c r="U43" s="454"/>
      <c r="V43" s="454"/>
      <c r="W43" s="454"/>
      <c r="X43" s="455"/>
      <c r="Y43" s="471"/>
      <c r="AC43" s="270"/>
    </row>
    <row r="44" spans="1:29" s="305" customFormat="1" ht="18.75" hidden="1" customHeight="1" x14ac:dyDescent="0.25">
      <c r="A44" s="356" t="s">
        <v>365</v>
      </c>
      <c r="B44" s="357"/>
      <c r="C44" s="338">
        <v>6813</v>
      </c>
      <c r="D44" s="339">
        <v>27.6</v>
      </c>
      <c r="E44" s="339"/>
      <c r="F44" s="338">
        <v>7598</v>
      </c>
      <c r="G44" s="339">
        <v>30.8</v>
      </c>
      <c r="H44" s="339"/>
      <c r="I44" s="338">
        <v>9006</v>
      </c>
      <c r="J44" s="339">
        <v>36.5</v>
      </c>
      <c r="K44" s="339"/>
      <c r="L44" s="338">
        <v>1275</v>
      </c>
      <c r="M44" s="339">
        <v>5.0999999999999996</v>
      </c>
      <c r="N44" s="339"/>
      <c r="O44" s="332">
        <v>24692</v>
      </c>
      <c r="P44" s="333">
        <v>100</v>
      </c>
      <c r="Q44" s="476"/>
      <c r="R44" s="466"/>
      <c r="S44" s="466"/>
      <c r="T44" s="464"/>
      <c r="U44" s="454"/>
      <c r="V44" s="454"/>
      <c r="W44" s="454"/>
      <c r="X44" s="455"/>
      <c r="Y44" s="471"/>
      <c r="AC44" s="270"/>
    </row>
    <row r="45" spans="1:29" s="305" customFormat="1" ht="18.75" hidden="1" customHeight="1" x14ac:dyDescent="0.25">
      <c r="A45" s="356" t="s">
        <v>366</v>
      </c>
      <c r="B45" s="357"/>
      <c r="C45" s="338">
        <v>6253</v>
      </c>
      <c r="D45" s="339">
        <v>27.4</v>
      </c>
      <c r="E45" s="339"/>
      <c r="F45" s="338">
        <v>7869</v>
      </c>
      <c r="G45" s="339">
        <v>34.4</v>
      </c>
      <c r="H45" s="339"/>
      <c r="I45" s="338">
        <v>7667</v>
      </c>
      <c r="J45" s="339">
        <v>33.6</v>
      </c>
      <c r="K45" s="339"/>
      <c r="L45" s="338">
        <v>1062</v>
      </c>
      <c r="M45" s="339">
        <v>4.5999999999999996</v>
      </c>
      <c r="N45" s="339"/>
      <c r="O45" s="332">
        <v>22852</v>
      </c>
      <c r="P45" s="333">
        <v>100</v>
      </c>
      <c r="Q45" s="476"/>
      <c r="R45" s="466"/>
      <c r="S45" s="466"/>
      <c r="T45" s="464"/>
      <c r="U45" s="454"/>
      <c r="V45" s="454"/>
      <c r="W45" s="454"/>
      <c r="X45" s="455"/>
      <c r="Y45" s="471"/>
      <c r="AC45" s="270"/>
    </row>
    <row r="46" spans="1:29" s="305" customFormat="1" ht="18.75" hidden="1" customHeight="1" x14ac:dyDescent="0.25">
      <c r="A46" s="356" t="s">
        <v>367</v>
      </c>
      <c r="B46" s="357"/>
      <c r="C46" s="338">
        <v>6484</v>
      </c>
      <c r="D46" s="339">
        <v>28.5</v>
      </c>
      <c r="E46" s="339"/>
      <c r="F46" s="338">
        <v>7123</v>
      </c>
      <c r="G46" s="339">
        <v>31.4</v>
      </c>
      <c r="H46" s="339"/>
      <c r="I46" s="338">
        <v>8025</v>
      </c>
      <c r="J46" s="339">
        <v>35.299999999999997</v>
      </c>
      <c r="K46" s="339"/>
      <c r="L46" s="338">
        <v>1086</v>
      </c>
      <c r="M46" s="339">
        <v>4.8</v>
      </c>
      <c r="N46" s="339"/>
      <c r="O46" s="332">
        <v>22717</v>
      </c>
      <c r="P46" s="333">
        <v>100</v>
      </c>
      <c r="Q46" s="478"/>
      <c r="R46" s="466"/>
      <c r="S46" s="466"/>
      <c r="T46" s="466"/>
      <c r="U46" s="454"/>
      <c r="V46" s="454"/>
      <c r="W46" s="454"/>
      <c r="X46" s="455"/>
      <c r="Y46" s="455"/>
    </row>
    <row r="47" spans="1:29" s="305" customFormat="1" ht="18.75" hidden="1" customHeight="1" x14ac:dyDescent="0.25">
      <c r="A47" s="356" t="s">
        <v>368</v>
      </c>
      <c r="B47" s="357"/>
      <c r="C47" s="338">
        <v>5413</v>
      </c>
      <c r="D47" s="339">
        <v>26.3</v>
      </c>
      <c r="E47" s="339"/>
      <c r="F47" s="338">
        <v>6714</v>
      </c>
      <c r="G47" s="339">
        <v>32.6</v>
      </c>
      <c r="H47" s="339"/>
      <c r="I47" s="338">
        <v>7603</v>
      </c>
      <c r="J47" s="339">
        <v>36.9</v>
      </c>
      <c r="K47" s="339"/>
      <c r="L47" s="338">
        <v>884</v>
      </c>
      <c r="M47" s="339">
        <v>4.3</v>
      </c>
      <c r="N47" s="339"/>
      <c r="O47" s="332">
        <v>20613</v>
      </c>
      <c r="P47" s="333">
        <v>100</v>
      </c>
      <c r="Q47" s="333"/>
      <c r="R47" s="466"/>
      <c r="S47" s="466"/>
      <c r="T47" s="466"/>
      <c r="U47" s="454"/>
      <c r="V47" s="454"/>
      <c r="W47" s="454"/>
      <c r="X47" s="455"/>
      <c r="Y47" s="455"/>
    </row>
    <row r="48" spans="1:29" s="305" customFormat="1" ht="9.75" hidden="1" customHeight="1" x14ac:dyDescent="0.25">
      <c r="A48" s="356"/>
      <c r="B48" s="357"/>
      <c r="C48" s="338"/>
      <c r="D48" s="339"/>
      <c r="E48" s="339"/>
      <c r="F48" s="338"/>
      <c r="G48" s="339"/>
      <c r="H48" s="339"/>
      <c r="I48" s="338"/>
      <c r="J48" s="339"/>
      <c r="K48" s="339"/>
      <c r="L48" s="338"/>
      <c r="M48" s="339"/>
      <c r="N48" s="339"/>
      <c r="O48" s="332"/>
      <c r="P48" s="333"/>
      <c r="Q48" s="333"/>
      <c r="R48" s="466"/>
      <c r="S48" s="466"/>
      <c r="T48" s="466"/>
      <c r="U48" s="454"/>
      <c r="V48" s="454"/>
      <c r="W48" s="454"/>
      <c r="X48" s="455"/>
      <c r="Y48" s="455"/>
    </row>
    <row r="49" spans="1:25" s="305" customFormat="1" ht="18.75" hidden="1" customHeight="1" x14ac:dyDescent="0.25">
      <c r="A49" s="356" t="s">
        <v>369</v>
      </c>
      <c r="B49" s="357"/>
      <c r="C49" s="338">
        <v>5760</v>
      </c>
      <c r="D49" s="339">
        <v>26</v>
      </c>
      <c r="E49" s="339"/>
      <c r="F49" s="338">
        <v>6431</v>
      </c>
      <c r="G49" s="339">
        <v>29</v>
      </c>
      <c r="H49" s="339"/>
      <c r="I49" s="338">
        <v>8835</v>
      </c>
      <c r="J49" s="339">
        <v>39.799999999999997</v>
      </c>
      <c r="K49" s="339"/>
      <c r="L49" s="338">
        <v>1165</v>
      </c>
      <c r="M49" s="339">
        <v>5.2</v>
      </c>
      <c r="N49" s="339"/>
      <c r="O49" s="332">
        <v>22191</v>
      </c>
      <c r="P49" s="333">
        <v>100</v>
      </c>
      <c r="Q49" s="333"/>
      <c r="R49" s="466"/>
      <c r="S49" s="466"/>
      <c r="T49" s="466"/>
      <c r="U49" s="454"/>
      <c r="V49" s="454"/>
      <c r="W49" s="454"/>
      <c r="X49" s="455"/>
      <c r="Y49" s="455"/>
    </row>
    <row r="50" spans="1:25" s="305" customFormat="1" ht="18.75" hidden="1" customHeight="1" x14ac:dyDescent="0.25">
      <c r="A50" s="356" t="s">
        <v>370</v>
      </c>
      <c r="B50" s="357"/>
      <c r="C50" s="338">
        <v>5061</v>
      </c>
      <c r="D50" s="339">
        <v>24.8</v>
      </c>
      <c r="E50" s="339"/>
      <c r="F50" s="338">
        <v>7158</v>
      </c>
      <c r="G50" s="339">
        <v>35.1</v>
      </c>
      <c r="H50" s="339"/>
      <c r="I50" s="338">
        <v>7201</v>
      </c>
      <c r="J50" s="339">
        <v>35.299999999999997</v>
      </c>
      <c r="K50" s="339"/>
      <c r="L50" s="377">
        <v>982</v>
      </c>
      <c r="M50" s="339">
        <v>4.8</v>
      </c>
      <c r="N50" s="339"/>
      <c r="O50" s="332">
        <v>20401</v>
      </c>
      <c r="P50" s="333">
        <v>100</v>
      </c>
      <c r="Q50" s="333"/>
      <c r="R50" s="466"/>
      <c r="S50" s="466"/>
      <c r="T50" s="466"/>
      <c r="U50" s="454"/>
      <c r="V50" s="454"/>
      <c r="W50" s="454"/>
      <c r="X50" s="455"/>
      <c r="Y50" s="455"/>
    </row>
    <row r="51" spans="1:25" s="305" customFormat="1" ht="18.75" hidden="1" customHeight="1" x14ac:dyDescent="0.25">
      <c r="A51" s="356" t="s">
        <v>371</v>
      </c>
      <c r="B51" s="357"/>
      <c r="C51" s="338">
        <v>5162</v>
      </c>
      <c r="D51" s="339">
        <v>25.4</v>
      </c>
      <c r="E51" s="339"/>
      <c r="F51" s="338">
        <v>7086</v>
      </c>
      <c r="G51" s="339">
        <v>34.799999999999997</v>
      </c>
      <c r="H51" s="339"/>
      <c r="I51" s="338">
        <v>7050</v>
      </c>
      <c r="J51" s="339">
        <v>34.6</v>
      </c>
      <c r="K51" s="339"/>
      <c r="L51" s="338">
        <v>1052</v>
      </c>
      <c r="M51" s="339">
        <v>5.2</v>
      </c>
      <c r="N51" s="339"/>
      <c r="O51" s="332">
        <v>20349</v>
      </c>
      <c r="P51" s="333">
        <v>100</v>
      </c>
      <c r="Q51" s="333"/>
      <c r="R51" s="466"/>
      <c r="S51" s="466"/>
      <c r="T51" s="466"/>
      <c r="U51" s="454"/>
      <c r="V51" s="454"/>
      <c r="W51" s="454"/>
      <c r="X51" s="455"/>
      <c r="Y51" s="455"/>
    </row>
    <row r="52" spans="1:25" s="305" customFormat="1" ht="18.75" hidden="1" customHeight="1" x14ac:dyDescent="0.25">
      <c r="A52" s="356" t="s">
        <v>372</v>
      </c>
      <c r="B52" s="357"/>
      <c r="C52" s="338">
        <v>4885</v>
      </c>
      <c r="D52" s="339">
        <v>27.6</v>
      </c>
      <c r="E52" s="339"/>
      <c r="F52" s="338">
        <v>6807</v>
      </c>
      <c r="G52" s="339">
        <v>38.4</v>
      </c>
      <c r="H52" s="339"/>
      <c r="I52" s="338">
        <v>5119</v>
      </c>
      <c r="J52" s="339">
        <v>28.9</v>
      </c>
      <c r="K52" s="339"/>
      <c r="L52" s="377">
        <v>915</v>
      </c>
      <c r="M52" s="339">
        <v>5.2</v>
      </c>
      <c r="N52" s="339"/>
      <c r="O52" s="332">
        <v>17726</v>
      </c>
      <c r="P52" s="333">
        <v>100</v>
      </c>
      <c r="Q52" s="333"/>
      <c r="R52" s="466"/>
      <c r="S52" s="466"/>
      <c r="T52" s="466"/>
      <c r="U52" s="454"/>
      <c r="V52" s="454"/>
      <c r="W52" s="454"/>
      <c r="X52" s="455"/>
      <c r="Y52" s="455"/>
    </row>
    <row r="53" spans="1:25" s="305" customFormat="1" ht="9.75" hidden="1" customHeight="1" x14ac:dyDescent="0.25">
      <c r="A53" s="381" t="s">
        <v>391</v>
      </c>
      <c r="B53" s="381"/>
      <c r="C53" s="387"/>
      <c r="D53" s="406"/>
      <c r="E53" s="406"/>
      <c r="F53" s="388"/>
      <c r="G53" s="406"/>
      <c r="H53" s="406"/>
      <c r="I53" s="387"/>
      <c r="J53" s="406"/>
      <c r="K53" s="406"/>
      <c r="L53" s="387"/>
      <c r="M53" s="406"/>
      <c r="N53" s="406"/>
      <c r="O53" s="387"/>
      <c r="P53" s="406"/>
      <c r="Q53" s="406"/>
      <c r="R53" s="467"/>
      <c r="S53" s="467"/>
      <c r="T53" s="467"/>
      <c r="U53" s="454"/>
      <c r="V53" s="454"/>
      <c r="W53" s="454"/>
      <c r="X53" s="455"/>
      <c r="Y53" s="455"/>
    </row>
    <row r="54" spans="1:25" ht="18.75" hidden="1" customHeight="1" x14ac:dyDescent="0.25">
      <c r="A54" s="347" t="s">
        <v>373</v>
      </c>
      <c r="B54" s="348"/>
      <c r="C54" s="341">
        <v>4610</v>
      </c>
      <c r="D54" s="337">
        <v>26.1</v>
      </c>
      <c r="E54" s="337"/>
      <c r="F54" s="341">
        <v>5958</v>
      </c>
      <c r="G54" s="337">
        <v>33.700000000000003</v>
      </c>
      <c r="H54" s="337"/>
      <c r="I54" s="341">
        <v>6057</v>
      </c>
      <c r="J54" s="337">
        <v>34.299999999999997</v>
      </c>
      <c r="K54" s="337"/>
      <c r="L54" s="341">
        <v>1036</v>
      </c>
      <c r="M54" s="337">
        <v>5.9</v>
      </c>
      <c r="N54" s="337"/>
      <c r="O54" s="334">
        <v>17661</v>
      </c>
      <c r="P54" s="335">
        <v>100</v>
      </c>
      <c r="Q54" s="335"/>
      <c r="R54" s="453"/>
      <c r="S54" s="453"/>
      <c r="T54" s="453"/>
      <c r="U54" s="453"/>
      <c r="V54" s="453"/>
    </row>
    <row r="55" spans="1:25" ht="18.75" hidden="1" customHeight="1" x14ac:dyDescent="0.25">
      <c r="A55" s="347" t="s">
        <v>374</v>
      </c>
      <c r="B55" s="348"/>
      <c r="C55" s="341">
        <v>4180</v>
      </c>
      <c r="D55" s="337">
        <v>26.1</v>
      </c>
      <c r="E55" s="337"/>
      <c r="F55" s="341">
        <v>6166</v>
      </c>
      <c r="G55" s="337">
        <v>38.5</v>
      </c>
      <c r="H55" s="337"/>
      <c r="I55" s="341">
        <v>4355</v>
      </c>
      <c r="J55" s="337">
        <v>27.2</v>
      </c>
      <c r="K55" s="337"/>
      <c r="L55" s="341">
        <v>1335</v>
      </c>
      <c r="M55" s="337">
        <v>8.3000000000000007</v>
      </c>
      <c r="N55" s="337"/>
      <c r="O55" s="334">
        <v>16037</v>
      </c>
      <c r="P55" s="335">
        <v>100</v>
      </c>
      <c r="Q55" s="335"/>
      <c r="R55" s="453"/>
      <c r="S55" s="453"/>
      <c r="T55" s="453"/>
      <c r="U55" s="453"/>
      <c r="V55" s="453"/>
    </row>
    <row r="56" spans="1:25" ht="18.75" hidden="1" customHeight="1" x14ac:dyDescent="0.25">
      <c r="A56" s="347" t="s">
        <v>375</v>
      </c>
      <c r="B56" s="348"/>
      <c r="C56" s="341">
        <v>3775</v>
      </c>
      <c r="D56" s="337">
        <v>25.1</v>
      </c>
      <c r="E56" s="337"/>
      <c r="F56" s="341">
        <v>6513</v>
      </c>
      <c r="G56" s="337">
        <v>43.3</v>
      </c>
      <c r="H56" s="337"/>
      <c r="I56" s="341">
        <v>3530</v>
      </c>
      <c r="J56" s="337">
        <v>23.5</v>
      </c>
      <c r="K56" s="337"/>
      <c r="L56" s="341">
        <v>1222</v>
      </c>
      <c r="M56" s="337">
        <v>8.1</v>
      </c>
      <c r="N56" s="337"/>
      <c r="O56" s="334">
        <v>15041</v>
      </c>
      <c r="P56" s="333">
        <v>100</v>
      </c>
      <c r="Q56" s="333"/>
      <c r="R56" s="453"/>
      <c r="S56" s="453"/>
      <c r="T56" s="453"/>
      <c r="U56" s="453"/>
      <c r="V56" s="453"/>
    </row>
    <row r="57" spans="1:25" ht="18.75" hidden="1" customHeight="1" x14ac:dyDescent="0.25">
      <c r="A57" s="347" t="s">
        <v>376</v>
      </c>
      <c r="B57" s="348"/>
      <c r="C57" s="341">
        <v>3491</v>
      </c>
      <c r="D57" s="337">
        <v>22.5</v>
      </c>
      <c r="E57" s="337"/>
      <c r="F57" s="341">
        <v>6578</v>
      </c>
      <c r="G57" s="337">
        <v>42.4</v>
      </c>
      <c r="H57" s="337"/>
      <c r="I57" s="341">
        <v>4363</v>
      </c>
      <c r="J57" s="337">
        <v>28.1</v>
      </c>
      <c r="K57" s="337"/>
      <c r="L57" s="341">
        <v>1087</v>
      </c>
      <c r="M57" s="337">
        <v>7</v>
      </c>
      <c r="N57" s="337"/>
      <c r="O57" s="334">
        <v>15519</v>
      </c>
      <c r="P57" s="335">
        <v>100</v>
      </c>
      <c r="Q57" s="335"/>
      <c r="R57" s="453"/>
      <c r="S57" s="453"/>
      <c r="T57" s="453"/>
      <c r="U57" s="453"/>
      <c r="V57" s="453"/>
    </row>
    <row r="58" spans="1:25" ht="8.1" hidden="1" customHeight="1" x14ac:dyDescent="0.25">
      <c r="A58" s="347"/>
      <c r="B58" s="348"/>
      <c r="C58" s="336"/>
      <c r="D58" s="337"/>
      <c r="E58" s="337"/>
      <c r="F58" s="336"/>
      <c r="G58" s="337"/>
      <c r="H58" s="337"/>
      <c r="I58" s="336"/>
      <c r="J58" s="337"/>
      <c r="K58" s="337"/>
      <c r="L58" s="336"/>
      <c r="M58" s="337"/>
      <c r="N58" s="337"/>
      <c r="O58" s="340"/>
      <c r="P58" s="335"/>
      <c r="Q58" s="335"/>
      <c r="V58" s="462"/>
    </row>
    <row r="59" spans="1:25" ht="18.75" hidden="1" customHeight="1" x14ac:dyDescent="0.25">
      <c r="A59" s="347" t="s">
        <v>377</v>
      </c>
      <c r="B59" s="348"/>
      <c r="C59" s="341">
        <v>3293</v>
      </c>
      <c r="D59" s="337">
        <v>21.1</v>
      </c>
      <c r="E59" s="337"/>
      <c r="F59" s="341">
        <v>6979</v>
      </c>
      <c r="G59" s="337">
        <v>44.6</v>
      </c>
      <c r="H59" s="337"/>
      <c r="I59" s="341">
        <v>4030</v>
      </c>
      <c r="J59" s="337">
        <v>25.8</v>
      </c>
      <c r="K59" s="337"/>
      <c r="L59" s="341">
        <v>1339</v>
      </c>
      <c r="M59" s="337">
        <v>8.6</v>
      </c>
      <c r="N59" s="337"/>
      <c r="O59" s="334">
        <v>15641</v>
      </c>
      <c r="P59" s="335">
        <v>100</v>
      </c>
      <c r="Q59" s="335"/>
      <c r="V59" s="462"/>
    </row>
    <row r="60" spans="1:25" ht="18.75" hidden="1" customHeight="1" x14ac:dyDescent="0.25">
      <c r="A60" s="347" t="s">
        <v>378</v>
      </c>
      <c r="B60" s="348"/>
      <c r="C60" s="341">
        <v>3215</v>
      </c>
      <c r="D60" s="337">
        <v>21.6</v>
      </c>
      <c r="E60" s="337"/>
      <c r="F60" s="341">
        <v>6609</v>
      </c>
      <c r="G60" s="337">
        <v>44.4</v>
      </c>
      <c r="H60" s="337"/>
      <c r="I60" s="341">
        <v>3576</v>
      </c>
      <c r="J60" s="337">
        <v>24</v>
      </c>
      <c r="K60" s="337"/>
      <c r="L60" s="341">
        <v>1489</v>
      </c>
      <c r="M60" s="337">
        <v>10</v>
      </c>
      <c r="N60" s="337"/>
      <c r="O60" s="334">
        <v>14889</v>
      </c>
      <c r="P60" s="335">
        <v>100</v>
      </c>
      <c r="Q60" s="335"/>
      <c r="V60" s="462"/>
    </row>
    <row r="61" spans="1:25" ht="18.75" hidden="1" customHeight="1" x14ac:dyDescent="0.25">
      <c r="A61" s="347" t="s">
        <v>379</v>
      </c>
      <c r="B61" s="348"/>
      <c r="C61" s="341">
        <v>2904</v>
      </c>
      <c r="D61" s="337">
        <v>18.2</v>
      </c>
      <c r="E61" s="337"/>
      <c r="F61" s="341">
        <v>7210</v>
      </c>
      <c r="G61" s="337">
        <v>45.1</v>
      </c>
      <c r="H61" s="337"/>
      <c r="I61" s="341">
        <v>4462</v>
      </c>
      <c r="J61" s="337">
        <v>27.9</v>
      </c>
      <c r="K61" s="337"/>
      <c r="L61" s="341">
        <v>1416</v>
      </c>
      <c r="M61" s="337">
        <v>8.9</v>
      </c>
      <c r="N61" s="337"/>
      <c r="O61" s="334">
        <v>15992</v>
      </c>
      <c r="P61" s="335">
        <v>100</v>
      </c>
      <c r="Q61" s="335"/>
      <c r="V61" s="462"/>
    </row>
    <row r="62" spans="1:25" ht="18.75" hidden="1" customHeight="1" x14ac:dyDescent="0.25">
      <c r="A62" s="347" t="s">
        <v>380</v>
      </c>
      <c r="B62" s="348"/>
      <c r="C62" s="341">
        <v>2896</v>
      </c>
      <c r="D62" s="337">
        <v>20.3</v>
      </c>
      <c r="E62" s="337"/>
      <c r="F62" s="341">
        <v>6293</v>
      </c>
      <c r="G62" s="337">
        <v>44.1</v>
      </c>
      <c r="H62" s="337"/>
      <c r="I62" s="341">
        <v>3675</v>
      </c>
      <c r="J62" s="337">
        <v>25.8</v>
      </c>
      <c r="K62" s="337"/>
      <c r="L62" s="341">
        <v>1406</v>
      </c>
      <c r="M62" s="337">
        <v>9.8000000000000007</v>
      </c>
      <c r="N62" s="337"/>
      <c r="O62" s="334">
        <v>14270</v>
      </c>
      <c r="P62" s="335">
        <v>100</v>
      </c>
      <c r="Q62" s="335"/>
      <c r="V62" s="462"/>
    </row>
    <row r="63" spans="1:25" ht="18.75" hidden="1" customHeight="1" x14ac:dyDescent="0.25">
      <c r="A63" s="347" t="s">
        <v>381</v>
      </c>
      <c r="B63" s="348"/>
      <c r="C63" s="344">
        <v>2762</v>
      </c>
      <c r="D63" s="439">
        <v>19.8</v>
      </c>
      <c r="E63" s="345"/>
      <c r="F63" s="344">
        <v>6058</v>
      </c>
      <c r="G63" s="439">
        <v>43.3</v>
      </c>
      <c r="H63" s="345"/>
      <c r="I63" s="344">
        <v>3859</v>
      </c>
      <c r="J63" s="439">
        <v>27.6</v>
      </c>
      <c r="K63" s="345"/>
      <c r="L63" s="344">
        <v>1303</v>
      </c>
      <c r="M63" s="439">
        <v>9.3000000000000007</v>
      </c>
      <c r="N63" s="345"/>
      <c r="O63" s="346">
        <v>13981</v>
      </c>
      <c r="P63" s="416">
        <v>100</v>
      </c>
      <c r="Q63" s="416"/>
      <c r="V63" s="462"/>
    </row>
    <row r="64" spans="1:25" ht="18.75" hidden="1" customHeight="1" x14ac:dyDescent="0.25">
      <c r="A64" s="347" t="s">
        <v>382</v>
      </c>
      <c r="B64" s="348"/>
      <c r="C64" s="344">
        <v>3155</v>
      </c>
      <c r="D64" s="439">
        <v>21.2</v>
      </c>
      <c r="E64" s="345"/>
      <c r="F64" s="344">
        <v>6323</v>
      </c>
      <c r="G64" s="439">
        <v>42.5</v>
      </c>
      <c r="H64" s="345"/>
      <c r="I64" s="344">
        <v>4196</v>
      </c>
      <c r="J64" s="439">
        <v>28.2</v>
      </c>
      <c r="K64" s="345"/>
      <c r="L64" s="344">
        <v>1191</v>
      </c>
      <c r="M64" s="439">
        <v>8</v>
      </c>
      <c r="N64" s="345"/>
      <c r="O64" s="346">
        <v>14865</v>
      </c>
      <c r="P64" s="416">
        <v>100</v>
      </c>
      <c r="Q64" s="416"/>
      <c r="V64" s="462"/>
    </row>
    <row r="65" spans="1:22" ht="18.75" hidden="1" customHeight="1" x14ac:dyDescent="0.25">
      <c r="A65" s="347" t="s">
        <v>383</v>
      </c>
      <c r="B65" s="348"/>
      <c r="C65" s="344">
        <v>3589</v>
      </c>
      <c r="D65" s="439">
        <v>23</v>
      </c>
      <c r="E65" s="345"/>
      <c r="F65" s="344">
        <v>6201</v>
      </c>
      <c r="G65" s="439">
        <v>39.700000000000003</v>
      </c>
      <c r="H65" s="345"/>
      <c r="I65" s="344">
        <v>4316</v>
      </c>
      <c r="J65" s="439">
        <v>27.6</v>
      </c>
      <c r="K65" s="345"/>
      <c r="L65" s="344">
        <v>1531</v>
      </c>
      <c r="M65" s="439">
        <v>9.8000000000000007</v>
      </c>
      <c r="N65" s="345"/>
      <c r="O65" s="346">
        <v>15636</v>
      </c>
      <c r="P65" s="416">
        <v>100</v>
      </c>
      <c r="Q65" s="416"/>
      <c r="V65" s="462"/>
    </row>
    <row r="66" spans="1:22" ht="18.75" hidden="1" customHeight="1" x14ac:dyDescent="0.25">
      <c r="A66" s="347" t="s">
        <v>384</v>
      </c>
      <c r="B66" s="348"/>
      <c r="C66" s="344">
        <v>3592</v>
      </c>
      <c r="D66" s="439">
        <v>23.1</v>
      </c>
      <c r="E66" s="345"/>
      <c r="F66" s="344">
        <v>5738</v>
      </c>
      <c r="G66" s="439">
        <v>36.9</v>
      </c>
      <c r="H66" s="345"/>
      <c r="I66" s="344">
        <v>4835</v>
      </c>
      <c r="J66" s="439">
        <v>30.3</v>
      </c>
      <c r="K66" s="345"/>
      <c r="L66" s="344">
        <v>1367</v>
      </c>
      <c r="M66" s="439">
        <v>9.6</v>
      </c>
      <c r="N66" s="345"/>
      <c r="O66" s="346">
        <v>15532</v>
      </c>
      <c r="P66" s="416">
        <v>100</v>
      </c>
      <c r="Q66" s="416"/>
      <c r="V66" s="462"/>
    </row>
    <row r="67" spans="1:22" ht="18.75" hidden="1" customHeight="1" x14ac:dyDescent="0.25">
      <c r="A67" s="347" t="s">
        <v>392</v>
      </c>
      <c r="B67" s="348"/>
      <c r="C67" s="344">
        <v>4397</v>
      </c>
      <c r="D67" s="439">
        <v>26.5</v>
      </c>
      <c r="E67" s="345"/>
      <c r="F67" s="344">
        <v>5807</v>
      </c>
      <c r="G67" s="439">
        <v>35</v>
      </c>
      <c r="H67" s="345"/>
      <c r="I67" s="344">
        <v>5191</v>
      </c>
      <c r="J67" s="439">
        <v>31.1</v>
      </c>
      <c r="K67" s="345"/>
      <c r="L67" s="344">
        <v>1178</v>
      </c>
      <c r="M67" s="439">
        <v>7.1</v>
      </c>
      <c r="N67" s="345"/>
      <c r="O67" s="346">
        <v>16572</v>
      </c>
      <c r="P67" s="416">
        <v>100</v>
      </c>
      <c r="Q67" s="416"/>
      <c r="V67" s="462"/>
    </row>
    <row r="68" spans="1:22" ht="18.75" hidden="1" customHeight="1" x14ac:dyDescent="0.25">
      <c r="A68" s="347" t="s">
        <v>393</v>
      </c>
      <c r="B68" s="348"/>
      <c r="C68" s="344">
        <v>4074</v>
      </c>
      <c r="D68" s="439">
        <v>26.4</v>
      </c>
      <c r="E68" s="345"/>
      <c r="F68" s="344">
        <v>5588</v>
      </c>
      <c r="G68" s="439">
        <v>36.200000000000003</v>
      </c>
      <c r="H68" s="345"/>
      <c r="I68" s="344">
        <v>4686</v>
      </c>
      <c r="J68" s="439">
        <v>30.4</v>
      </c>
      <c r="K68" s="345"/>
      <c r="L68" s="344">
        <v>1081</v>
      </c>
      <c r="M68" s="439">
        <v>7</v>
      </c>
      <c r="N68" s="345"/>
      <c r="O68" s="346">
        <v>15429</v>
      </c>
      <c r="P68" s="416">
        <v>100</v>
      </c>
      <c r="Q68" s="416"/>
      <c r="V68" s="462"/>
    </row>
    <row r="69" spans="1:22" ht="18.75" hidden="1" customHeight="1" x14ac:dyDescent="0.25">
      <c r="A69" s="347" t="s">
        <v>385</v>
      </c>
      <c r="B69" s="348"/>
      <c r="C69" s="344">
        <v>3634</v>
      </c>
      <c r="D69" s="439">
        <v>27.6</v>
      </c>
      <c r="E69" s="345"/>
      <c r="F69" s="344">
        <v>4539</v>
      </c>
      <c r="G69" s="439">
        <v>34.5</v>
      </c>
      <c r="H69" s="345"/>
      <c r="I69" s="344">
        <v>3885</v>
      </c>
      <c r="J69" s="439">
        <v>29.6</v>
      </c>
      <c r="K69" s="345"/>
      <c r="L69" s="344">
        <v>1088</v>
      </c>
      <c r="M69" s="439">
        <v>8.3000000000000007</v>
      </c>
      <c r="N69" s="345"/>
      <c r="O69" s="346">
        <v>13145</v>
      </c>
      <c r="P69" s="416">
        <v>100</v>
      </c>
      <c r="Q69" s="416"/>
      <c r="V69" s="462"/>
    </row>
    <row r="70" spans="1:22" ht="18.75" hidden="1" customHeight="1" x14ac:dyDescent="0.25">
      <c r="A70" s="347" t="s">
        <v>386</v>
      </c>
      <c r="B70" s="348"/>
      <c r="C70" s="344">
        <v>3356</v>
      </c>
      <c r="D70" s="439">
        <v>25.5</v>
      </c>
      <c r="E70" s="345"/>
      <c r="F70" s="344">
        <v>4367</v>
      </c>
      <c r="G70" s="439">
        <v>33.1</v>
      </c>
      <c r="H70" s="345"/>
      <c r="I70" s="344">
        <v>4411</v>
      </c>
      <c r="J70" s="439">
        <v>33.5</v>
      </c>
      <c r="K70" s="345"/>
      <c r="L70" s="344">
        <v>1040</v>
      </c>
      <c r="M70" s="439">
        <v>7.9</v>
      </c>
      <c r="N70" s="345"/>
      <c r="O70" s="346">
        <v>13174</v>
      </c>
      <c r="P70" s="416">
        <v>100</v>
      </c>
      <c r="Q70" s="416"/>
      <c r="V70" s="462"/>
    </row>
    <row r="71" spans="1:22" ht="4.1500000000000004" customHeight="1" thickBot="1" x14ac:dyDescent="0.3">
      <c r="A71" s="530"/>
      <c r="B71" s="530"/>
      <c r="C71" s="530"/>
      <c r="D71" s="531"/>
      <c r="E71" s="531"/>
      <c r="F71" s="530"/>
      <c r="G71" s="531"/>
      <c r="H71" s="531"/>
      <c r="I71" s="530"/>
      <c r="J71" s="531"/>
      <c r="K71" s="531"/>
      <c r="L71" s="530"/>
      <c r="M71" s="531"/>
      <c r="N71" s="531"/>
      <c r="O71" s="530"/>
      <c r="P71" s="531"/>
      <c r="V71" s="462"/>
    </row>
    <row r="72" spans="1:22" x14ac:dyDescent="0.25">
      <c r="A72" s="342"/>
      <c r="V72" s="462"/>
    </row>
    <row r="77" spans="1:22" ht="9.75" customHeight="1" x14ac:dyDescent="0.25"/>
  </sheetData>
  <mergeCells count="9">
    <mergeCell ref="A10:B10"/>
    <mergeCell ref="A11:B11"/>
    <mergeCell ref="A12:B12"/>
    <mergeCell ref="B1:B2"/>
    <mergeCell ref="O5:P5"/>
    <mergeCell ref="O6:P6"/>
    <mergeCell ref="C1:P1"/>
    <mergeCell ref="C2:P2"/>
    <mergeCell ref="A9:B9"/>
  </mergeCells>
  <pageMargins left="0.59055118110236204" right="0.59055118110236204" top="0.511811023622047" bottom="0.511811023622047" header="0.511811023622047" footer="0.511811023622047"/>
  <pageSetup paperSize="9" scale="86" firstPageNumber="24" orientation="portrait" useFirstPageNumber="1" r:id="rId1"/>
  <headerFooter>
    <oddFooter>&amp;C&amp;"Arial,Regular"&amp;10 &amp;11&amp;P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12"/>
  <sheetViews>
    <sheetView view="pageBreakPreview" zoomScaleNormal="100" zoomScaleSheetLayoutView="100" zoomScalePageLayoutView="48" workbookViewId="0">
      <pane ySplit="9" topLeftCell="A10" activePane="bottomLeft" state="frozen"/>
      <selection pane="bottomLeft" activeCell="E15" sqref="E15"/>
    </sheetView>
  </sheetViews>
  <sheetFormatPr defaultColWidth="8.85546875" defaultRowHeight="15" x14ac:dyDescent="0.25"/>
  <cols>
    <col min="1" max="1" width="8.85546875" style="122" bestFit="1" customWidth="1"/>
    <col min="2" max="2" width="8.140625" style="122" customWidth="1"/>
    <col min="3" max="6" width="17" style="122" customWidth="1"/>
    <col min="7" max="7" width="20" style="122" customWidth="1"/>
    <col min="8" max="8" width="11.140625" style="122" bestFit="1" customWidth="1"/>
    <col min="9" max="9" width="10.140625" style="122" customWidth="1"/>
    <col min="10" max="11" width="16.85546875" style="545" bestFit="1" customWidth="1"/>
    <col min="12" max="13" width="16.85546875" style="534" bestFit="1" customWidth="1"/>
    <col min="14" max="14" width="18" style="534" bestFit="1" customWidth="1"/>
    <col min="15" max="15" width="10.140625" style="534" bestFit="1" customWidth="1"/>
    <col min="16" max="16" width="10.140625" style="122" bestFit="1" customWidth="1"/>
    <col min="17" max="16384" width="8.85546875" style="122"/>
  </cols>
  <sheetData>
    <row r="1" spans="1:15" ht="18.75" customHeight="1" x14ac:dyDescent="0.25">
      <c r="A1" s="511" t="s">
        <v>580</v>
      </c>
      <c r="B1" s="742">
        <v>9</v>
      </c>
      <c r="C1" s="423" t="s">
        <v>604</v>
      </c>
      <c r="D1" s="381"/>
      <c r="E1" s="381"/>
      <c r="F1" s="381"/>
      <c r="G1" s="381"/>
    </row>
    <row r="2" spans="1:15" ht="18.75" customHeight="1" x14ac:dyDescent="0.25">
      <c r="A2" s="447" t="s">
        <v>581</v>
      </c>
      <c r="B2" s="742"/>
      <c r="C2" s="424" t="s">
        <v>605</v>
      </c>
      <c r="D2" s="382"/>
      <c r="E2" s="382"/>
      <c r="F2" s="382"/>
      <c r="G2" s="382"/>
    </row>
    <row r="3" spans="1:15" ht="3.95" customHeight="1" x14ac:dyDescent="0.25">
      <c r="A3" s="383"/>
      <c r="B3" s="361"/>
      <c r="C3" s="382"/>
      <c r="D3" s="382"/>
      <c r="E3" s="382"/>
      <c r="F3" s="382"/>
      <c r="G3" s="382"/>
    </row>
    <row r="4" spans="1:15" ht="15.75" customHeight="1" x14ac:dyDescent="0.25">
      <c r="A4" s="592"/>
      <c r="B4" s="593"/>
      <c r="C4" s="594"/>
      <c r="D4" s="594"/>
      <c r="E4" s="594"/>
      <c r="F4" s="594"/>
      <c r="G4" s="595" t="s">
        <v>394</v>
      </c>
    </row>
    <row r="5" spans="1:15" ht="0.95" customHeight="1" x14ac:dyDescent="0.25">
      <c r="A5" s="384"/>
      <c r="B5" s="384"/>
      <c r="C5" s="384"/>
      <c r="D5" s="384"/>
      <c r="E5" s="384"/>
      <c r="F5" s="384"/>
      <c r="G5" s="385" t="s">
        <v>394</v>
      </c>
    </row>
    <row r="6" spans="1:15" s="425" customFormat="1" ht="27" customHeight="1" x14ac:dyDescent="0.25">
      <c r="A6" s="599" t="s">
        <v>578</v>
      </c>
      <c r="B6" s="599"/>
      <c r="C6" s="599"/>
      <c r="D6" s="599"/>
      <c r="E6" s="599"/>
      <c r="F6" s="599"/>
      <c r="G6" s="599"/>
      <c r="J6" s="546"/>
      <c r="K6" s="546"/>
      <c r="L6" s="535"/>
      <c r="M6" s="535"/>
      <c r="N6" s="535"/>
      <c r="O6" s="535"/>
    </row>
    <row r="7" spans="1:15" s="425" customFormat="1" ht="50.1" customHeight="1" x14ac:dyDescent="0.25">
      <c r="A7" s="570" t="s">
        <v>437</v>
      </c>
      <c r="B7" s="574"/>
      <c r="C7" s="573" t="s">
        <v>398</v>
      </c>
      <c r="D7" s="573" t="s">
        <v>399</v>
      </c>
      <c r="E7" s="573" t="s">
        <v>400</v>
      </c>
      <c r="F7" s="573" t="s">
        <v>434</v>
      </c>
      <c r="G7" s="573" t="s">
        <v>107</v>
      </c>
      <c r="J7" s="546"/>
      <c r="K7" s="546"/>
      <c r="L7" s="535"/>
      <c r="M7" s="535"/>
      <c r="N7" s="535"/>
      <c r="O7" s="535"/>
    </row>
    <row r="8" spans="1:15" s="425" customFormat="1" ht="30" customHeight="1" x14ac:dyDescent="0.25">
      <c r="A8" s="574" t="s">
        <v>438</v>
      </c>
      <c r="B8" s="574"/>
      <c r="C8" s="604" t="s">
        <v>325</v>
      </c>
      <c r="D8" s="604" t="s">
        <v>439</v>
      </c>
      <c r="E8" s="604" t="s">
        <v>324</v>
      </c>
      <c r="F8" s="604" t="s">
        <v>530</v>
      </c>
      <c r="G8" s="604" t="s">
        <v>133</v>
      </c>
      <c r="J8" s="546"/>
      <c r="K8" s="546"/>
      <c r="L8" s="535"/>
      <c r="M8" s="535"/>
      <c r="N8" s="535"/>
      <c r="O8" s="535"/>
    </row>
    <row r="9" spans="1:15" ht="5.0999999999999996" customHeight="1" x14ac:dyDescent="0.25">
      <c r="A9" s="591"/>
      <c r="B9" s="591"/>
      <c r="C9" s="591"/>
      <c r="D9" s="591"/>
      <c r="E9" s="591"/>
      <c r="F9" s="591"/>
      <c r="G9" s="591"/>
    </row>
    <row r="10" spans="1:15" ht="4.5" customHeight="1" x14ac:dyDescent="0.25">
      <c r="A10" s="727"/>
      <c r="B10" s="727"/>
      <c r="C10" s="727"/>
      <c r="D10" s="727"/>
      <c r="E10" s="727"/>
      <c r="F10" s="727"/>
      <c r="G10" s="727"/>
    </row>
    <row r="11" spans="1:15" s="311" customFormat="1" ht="15.75" customHeight="1" x14ac:dyDescent="0.25">
      <c r="A11" s="354">
        <v>2025</v>
      </c>
      <c r="B11" s="354"/>
      <c r="C11" s="277">
        <v>38572139.857139133</v>
      </c>
      <c r="D11" s="277">
        <v>41534549.070996553</v>
      </c>
      <c r="E11" s="277">
        <v>18785130.426209997</v>
      </c>
      <c r="F11" s="277">
        <v>15089481.938482683</v>
      </c>
      <c r="G11" s="278">
        <v>113981301.2928284</v>
      </c>
      <c r="H11" s="310"/>
      <c r="I11" s="310"/>
      <c r="J11" s="533"/>
      <c r="K11" s="533"/>
      <c r="L11" s="533"/>
      <c r="M11" s="533"/>
      <c r="N11" s="533"/>
      <c r="O11" s="533"/>
    </row>
    <row r="12" spans="1:15" s="311" customFormat="1" ht="15.75" customHeight="1" x14ac:dyDescent="0.25">
      <c r="A12" s="354">
        <v>2024</v>
      </c>
      <c r="B12" s="354"/>
      <c r="C12" s="277">
        <v>33657976.430455007</v>
      </c>
      <c r="D12" s="277">
        <v>35199026.267541453</v>
      </c>
      <c r="E12" s="277">
        <v>17445348.53925249</v>
      </c>
      <c r="F12" s="277">
        <v>12203109.386246901</v>
      </c>
      <c r="G12" s="278">
        <v>98505460.623495907</v>
      </c>
      <c r="H12" s="310"/>
      <c r="I12" s="310"/>
      <c r="J12" s="533"/>
      <c r="K12" s="533"/>
      <c r="L12" s="533"/>
      <c r="M12" s="533"/>
      <c r="N12" s="533"/>
      <c r="O12" s="533"/>
    </row>
    <row r="13" spans="1:15" s="311" customFormat="1" ht="15.75" customHeight="1" x14ac:dyDescent="0.25">
      <c r="A13" s="354">
        <v>2023</v>
      </c>
      <c r="B13" s="354"/>
      <c r="C13" s="277">
        <v>26883929.226462577</v>
      </c>
      <c r="D13" s="277">
        <v>30729885.032176837</v>
      </c>
      <c r="E13" s="277">
        <v>13653584.324290084</v>
      </c>
      <c r="F13" s="277">
        <v>8811541.2072222661</v>
      </c>
      <c r="G13" s="278">
        <v>80078939.790151745</v>
      </c>
      <c r="H13" s="310"/>
      <c r="I13" s="310"/>
      <c r="J13" s="533"/>
      <c r="K13" s="533"/>
      <c r="L13" s="533"/>
      <c r="M13" s="533"/>
      <c r="N13" s="533"/>
      <c r="O13" s="533"/>
    </row>
    <row r="14" spans="1:15" s="311" customFormat="1" ht="15.75" customHeight="1" x14ac:dyDescent="0.25">
      <c r="A14" s="354">
        <v>2022</v>
      </c>
      <c r="B14" s="354"/>
      <c r="C14" s="277">
        <v>26027103.081328399</v>
      </c>
      <c r="D14" s="277">
        <v>28686116.454559501</v>
      </c>
      <c r="E14" s="277">
        <v>10941433.16680515</v>
      </c>
      <c r="F14" s="277">
        <v>7678322.3067872031</v>
      </c>
      <c r="G14" s="278">
        <v>73332975.009480238</v>
      </c>
      <c r="H14" s="310"/>
      <c r="I14" s="310"/>
      <c r="J14" s="533"/>
      <c r="K14" s="533"/>
      <c r="L14" s="533"/>
      <c r="M14" s="533"/>
      <c r="N14" s="533"/>
      <c r="O14" s="533"/>
    </row>
    <row r="15" spans="1:15" s="311" customFormat="1" ht="15.75" customHeight="1" x14ac:dyDescent="0.25">
      <c r="A15" s="354">
        <v>2021</v>
      </c>
      <c r="B15" s="354"/>
      <c r="C15" s="277">
        <v>25223611.44241697</v>
      </c>
      <c r="D15" s="277">
        <v>23621603.627546273</v>
      </c>
      <c r="E15" s="277">
        <v>7565766.0930415774</v>
      </c>
      <c r="F15" s="277">
        <v>5952810.1245599017</v>
      </c>
      <c r="G15" s="278">
        <v>62363791.287564725</v>
      </c>
      <c r="H15" s="310"/>
      <c r="I15" s="310"/>
      <c r="J15" s="533"/>
      <c r="K15" s="533"/>
      <c r="L15" s="533"/>
      <c r="M15" s="533"/>
      <c r="N15" s="533"/>
      <c r="O15" s="533"/>
    </row>
    <row r="16" spans="1:15" s="311" customFormat="1" ht="15.75" customHeight="1" x14ac:dyDescent="0.25">
      <c r="A16" s="354">
        <v>2020</v>
      </c>
      <c r="B16" s="354"/>
      <c r="C16" s="277">
        <v>27257676.2374194</v>
      </c>
      <c r="D16" s="277">
        <v>23808126.928359915</v>
      </c>
      <c r="E16" s="277">
        <v>9855188.9152536355</v>
      </c>
      <c r="F16" s="277">
        <v>4194338.4960335288</v>
      </c>
      <c r="G16" s="278">
        <v>65115330.577066451</v>
      </c>
      <c r="H16" s="310"/>
      <c r="I16" s="310"/>
      <c r="J16" s="533"/>
      <c r="K16" s="533"/>
      <c r="L16" s="533"/>
      <c r="M16" s="533"/>
      <c r="N16" s="533"/>
      <c r="O16" s="533"/>
    </row>
    <row r="17" spans="1:15" s="311" customFormat="1" ht="15.75" customHeight="1" x14ac:dyDescent="0.25">
      <c r="A17" s="354">
        <v>2019</v>
      </c>
      <c r="B17" s="354"/>
      <c r="C17" s="277">
        <v>32776667.698709998</v>
      </c>
      <c r="D17" s="277">
        <v>27987921.559534997</v>
      </c>
      <c r="E17" s="277">
        <v>15675863.484068099</v>
      </c>
      <c r="F17" s="277">
        <v>4630589.5364999995</v>
      </c>
      <c r="G17" s="278">
        <v>81071042.278813094</v>
      </c>
      <c r="H17" s="310"/>
      <c r="I17" s="310"/>
      <c r="J17" s="533"/>
      <c r="K17" s="533"/>
      <c r="L17" s="533"/>
      <c r="M17" s="533"/>
      <c r="N17" s="533"/>
      <c r="O17" s="533"/>
    </row>
    <row r="18" spans="1:15" s="311" customFormat="1" ht="15.75" customHeight="1" x14ac:dyDescent="0.25">
      <c r="A18" s="354">
        <v>2018</v>
      </c>
      <c r="B18" s="354"/>
      <c r="C18" s="277">
        <v>34395460.614305995</v>
      </c>
      <c r="D18" s="277">
        <v>29414361.781034</v>
      </c>
      <c r="E18" s="277">
        <v>14956339.732393101</v>
      </c>
      <c r="F18" s="277">
        <v>4300702.4189999998</v>
      </c>
      <c r="G18" s="278">
        <v>83066864.546733096</v>
      </c>
      <c r="H18" s="310"/>
      <c r="I18" s="310"/>
      <c r="J18" s="533"/>
      <c r="K18" s="533"/>
      <c r="L18" s="533"/>
      <c r="M18" s="533"/>
      <c r="N18" s="533"/>
      <c r="O18" s="533"/>
    </row>
    <row r="19" spans="1:15" s="311" customFormat="1" ht="15.95" hidden="1" customHeight="1" x14ac:dyDescent="0.25">
      <c r="A19" s="354">
        <v>2017</v>
      </c>
      <c r="B19" s="354"/>
      <c r="C19" s="277">
        <v>37425203.522200003</v>
      </c>
      <c r="D19" s="277">
        <v>32117540.059030004</v>
      </c>
      <c r="E19" s="277">
        <v>14123066.524560001</v>
      </c>
      <c r="F19" s="277">
        <v>3958810.8208999997</v>
      </c>
      <c r="G19" s="278">
        <v>87624620.926690012</v>
      </c>
      <c r="H19" s="310"/>
      <c r="I19" s="310"/>
      <c r="J19" s="533"/>
      <c r="K19" s="533"/>
      <c r="L19" s="533"/>
      <c r="M19" s="533"/>
      <c r="N19" s="533"/>
      <c r="O19" s="533"/>
    </row>
    <row r="20" spans="1:15" s="311" customFormat="1" ht="15.95" hidden="1" customHeight="1" x14ac:dyDescent="0.25">
      <c r="A20" s="354">
        <v>2016</v>
      </c>
      <c r="B20" s="354"/>
      <c r="C20" s="277">
        <v>34258536.312648445</v>
      </c>
      <c r="D20" s="277">
        <v>30528114.990585938</v>
      </c>
      <c r="E20" s="277">
        <v>12420765.779984374</v>
      </c>
      <c r="F20" s="277">
        <v>3721739.8867304688</v>
      </c>
      <c r="G20" s="278">
        <v>80929156.969949216</v>
      </c>
      <c r="H20" s="310"/>
      <c r="I20" s="310"/>
      <c r="J20" s="533"/>
      <c r="K20" s="533"/>
      <c r="L20" s="533"/>
      <c r="M20" s="533"/>
      <c r="N20" s="533"/>
      <c r="O20" s="533"/>
    </row>
    <row r="21" spans="1:15" s="311" customFormat="1" ht="15.95" hidden="1" customHeight="1" x14ac:dyDescent="0.25">
      <c r="A21" s="354">
        <v>2015</v>
      </c>
      <c r="B21" s="354"/>
      <c r="C21" s="277">
        <v>31135954.401984375</v>
      </c>
      <c r="D21" s="277">
        <v>30375339.75505469</v>
      </c>
      <c r="E21" s="277">
        <v>12083119.320439452</v>
      </c>
      <c r="F21" s="277">
        <v>3605381.1896816413</v>
      </c>
      <c r="G21" s="278">
        <v>77199794.667160153</v>
      </c>
      <c r="H21" s="310"/>
      <c r="I21" s="310"/>
      <c r="J21" s="533"/>
      <c r="K21" s="533"/>
      <c r="L21" s="533"/>
      <c r="M21" s="533"/>
      <c r="N21" s="533"/>
      <c r="O21" s="533"/>
    </row>
    <row r="22" spans="1:15" s="311" customFormat="1" ht="15.95" hidden="1" customHeight="1" x14ac:dyDescent="0.25">
      <c r="A22" s="354">
        <v>2014</v>
      </c>
      <c r="B22" s="354"/>
      <c r="C22" s="277">
        <v>28295661.868221901</v>
      </c>
      <c r="D22" s="277">
        <v>27334287.897641003</v>
      </c>
      <c r="E22" s="277">
        <v>12865252.7866516</v>
      </c>
      <c r="F22" s="277">
        <v>3976152.9952998003</v>
      </c>
      <c r="G22" s="278">
        <v>72471355.547814295</v>
      </c>
      <c r="H22" s="310"/>
      <c r="I22" s="310"/>
      <c r="J22" s="533"/>
      <c r="K22" s="533"/>
      <c r="L22" s="536"/>
      <c r="M22" s="536"/>
      <c r="N22" s="536"/>
      <c r="O22" s="536"/>
    </row>
    <row r="23" spans="1:15" s="311" customFormat="1" ht="15" hidden="1" customHeight="1" x14ac:dyDescent="0.25">
      <c r="A23" s="354">
        <v>2013</v>
      </c>
      <c r="B23" s="354"/>
      <c r="C23" s="277">
        <v>23581037.473254614</v>
      </c>
      <c r="D23" s="277">
        <v>22618949.329014365</v>
      </c>
      <c r="E23" s="277">
        <v>13827222.176876344</v>
      </c>
      <c r="F23" s="277">
        <v>3172017.3782801493</v>
      </c>
      <c r="G23" s="278">
        <v>63199226.357425466</v>
      </c>
      <c r="H23" s="310"/>
      <c r="I23" s="537" t="s">
        <v>518</v>
      </c>
      <c r="J23" s="538" t="s">
        <v>29</v>
      </c>
      <c r="K23" s="538" t="s">
        <v>30</v>
      </c>
      <c r="L23" s="538" t="s">
        <v>472</v>
      </c>
      <c r="M23" s="538" t="s">
        <v>473</v>
      </c>
      <c r="N23" s="538" t="s">
        <v>519</v>
      </c>
      <c r="O23" s="536"/>
    </row>
    <row r="24" spans="1:15" s="311" customFormat="1" ht="15.95" hidden="1" customHeight="1" x14ac:dyDescent="0.25">
      <c r="A24" s="354">
        <v>2012</v>
      </c>
      <c r="B24" s="354"/>
      <c r="C24" s="277">
        <v>19624697.054279145</v>
      </c>
      <c r="D24" s="277">
        <v>19386219.909341</v>
      </c>
      <c r="E24" s="277">
        <v>10948244.0878301</v>
      </c>
      <c r="F24" s="277">
        <v>3062681.5325958002</v>
      </c>
      <c r="G24" s="278">
        <v>53021842.584046051</v>
      </c>
      <c r="H24" s="310"/>
      <c r="I24" s="539"/>
      <c r="J24" s="538"/>
      <c r="K24" s="538"/>
      <c r="L24" s="540"/>
      <c r="M24" s="540"/>
      <c r="N24" s="540"/>
      <c r="O24" s="536"/>
    </row>
    <row r="25" spans="1:15" s="311" customFormat="1" ht="15.95" hidden="1" customHeight="1" x14ac:dyDescent="0.25">
      <c r="A25" s="354">
        <v>2011</v>
      </c>
      <c r="B25" s="354"/>
      <c r="C25" s="277">
        <v>14747482.431094851</v>
      </c>
      <c r="D25" s="277">
        <v>14544467.9312199</v>
      </c>
      <c r="E25" s="277">
        <v>7768190.6899201404</v>
      </c>
      <c r="F25" s="277">
        <v>3309319.397595</v>
      </c>
      <c r="G25" s="278">
        <v>40369460.449829891</v>
      </c>
      <c r="H25" s="310"/>
      <c r="I25" s="537"/>
      <c r="J25" s="538"/>
      <c r="K25" s="538"/>
      <c r="L25" s="540"/>
      <c r="M25" s="540"/>
      <c r="N25" s="540"/>
      <c r="O25" s="536"/>
    </row>
    <row r="26" spans="1:15" s="311" customFormat="1" ht="3" hidden="1" customHeight="1" x14ac:dyDescent="0.25">
      <c r="A26" s="354">
        <v>2010</v>
      </c>
      <c r="B26" s="354"/>
      <c r="C26" s="277">
        <v>10631162.972125161</v>
      </c>
      <c r="D26" s="277">
        <v>12021759.105625011</v>
      </c>
      <c r="E26" s="277">
        <v>4640155.6022926597</v>
      </c>
      <c r="F26" s="277">
        <v>3181928.9842901798</v>
      </c>
      <c r="G26" s="278">
        <v>30475006.664333012</v>
      </c>
      <c r="H26" s="310"/>
      <c r="I26" s="537"/>
      <c r="J26" s="538"/>
      <c r="K26" s="538"/>
      <c r="L26" s="540"/>
      <c r="M26" s="540"/>
      <c r="N26" s="540"/>
      <c r="O26" s="536"/>
    </row>
    <row r="27" spans="1:15" s="311" customFormat="1" ht="8.25" customHeight="1" x14ac:dyDescent="0.25">
      <c r="A27" s="354"/>
      <c r="B27" s="354"/>
      <c r="C27" s="278"/>
      <c r="D27" s="278"/>
      <c r="E27" s="278"/>
      <c r="F27" s="278"/>
      <c r="G27" s="278"/>
      <c r="I27" s="537"/>
      <c r="J27" s="538"/>
      <c r="K27" s="538"/>
      <c r="L27" s="540"/>
      <c r="M27" s="540"/>
      <c r="N27" s="540"/>
      <c r="O27" s="536"/>
    </row>
    <row r="28" spans="1:15" s="311" customFormat="1" ht="15.75" customHeight="1" x14ac:dyDescent="0.25">
      <c r="A28" s="354" t="s">
        <v>595</v>
      </c>
      <c r="B28" s="354"/>
      <c r="C28" s="277">
        <v>10390606.398</v>
      </c>
      <c r="D28" s="277">
        <v>11891391.119559415</v>
      </c>
      <c r="E28" s="277">
        <v>4672154.5132252825</v>
      </c>
      <c r="F28" s="277">
        <v>4486550.2350300001</v>
      </c>
      <c r="G28" s="278">
        <v>31440702.265814699</v>
      </c>
      <c r="I28" s="537"/>
      <c r="J28" s="538"/>
      <c r="K28" s="538"/>
      <c r="L28" s="540"/>
      <c r="M28" s="540"/>
      <c r="N28" s="540"/>
      <c r="O28" s="536"/>
    </row>
    <row r="29" spans="1:15" s="311" customFormat="1" ht="15.75" customHeight="1" x14ac:dyDescent="0.25">
      <c r="A29" s="354" t="s">
        <v>584</v>
      </c>
      <c r="B29" s="354"/>
      <c r="C29" s="277">
        <v>9986543.3604618441</v>
      </c>
      <c r="D29" s="277">
        <v>11458226.324999999</v>
      </c>
      <c r="E29" s="277">
        <v>4584121.1242185207</v>
      </c>
      <c r="F29" s="277">
        <v>4488920.9747294551</v>
      </c>
      <c r="G29" s="278">
        <v>30517811.784409817</v>
      </c>
      <c r="I29" s="537"/>
      <c r="J29" s="538"/>
      <c r="K29" s="538"/>
      <c r="L29" s="540"/>
      <c r="M29" s="540"/>
      <c r="N29" s="540"/>
      <c r="O29" s="536"/>
    </row>
    <row r="30" spans="1:15" s="311" customFormat="1" ht="8.25" customHeight="1" x14ac:dyDescent="0.25">
      <c r="A30" s="354"/>
      <c r="B30" s="354"/>
      <c r="C30" s="277"/>
      <c r="D30" s="277"/>
      <c r="E30" s="277"/>
      <c r="F30" s="277"/>
      <c r="G30" s="278"/>
      <c r="I30" s="537"/>
      <c r="J30" s="538"/>
      <c r="K30" s="538"/>
      <c r="L30" s="540"/>
      <c r="M30" s="540"/>
      <c r="N30" s="540"/>
      <c r="O30" s="536"/>
    </row>
    <row r="31" spans="1:15" s="311" customFormat="1" ht="15.75" customHeight="1" x14ac:dyDescent="0.25">
      <c r="A31" s="354" t="s">
        <v>542</v>
      </c>
      <c r="B31" s="354"/>
      <c r="C31" s="277">
        <v>9987386.646383727</v>
      </c>
      <c r="D31" s="277">
        <v>10731510.784300001</v>
      </c>
      <c r="E31" s="277">
        <v>4490656.1515899999</v>
      </c>
      <c r="F31" s="277">
        <v>4092757.6747131073</v>
      </c>
      <c r="G31" s="278">
        <v>29302311.256986838</v>
      </c>
      <c r="I31" s="537"/>
      <c r="J31" s="538"/>
      <c r="K31" s="538"/>
      <c r="L31" s="540"/>
      <c r="M31" s="540"/>
      <c r="N31" s="540"/>
      <c r="O31" s="536"/>
    </row>
    <row r="32" spans="1:15" s="311" customFormat="1" ht="15.75" customHeight="1" x14ac:dyDescent="0.25">
      <c r="A32" s="354" t="s">
        <v>541</v>
      </c>
      <c r="B32" s="354"/>
      <c r="C32" s="277">
        <v>9994309.724952843</v>
      </c>
      <c r="D32" s="277">
        <v>10611725.188959999</v>
      </c>
      <c r="E32" s="277">
        <v>5120423.7802200001</v>
      </c>
      <c r="F32" s="277">
        <v>3778248.5546517172</v>
      </c>
      <c r="G32" s="278">
        <v>29504707.248784561</v>
      </c>
      <c r="I32" s="537"/>
      <c r="J32" s="538"/>
      <c r="K32" s="538"/>
      <c r="L32" s="540"/>
      <c r="M32" s="540"/>
      <c r="N32" s="540"/>
      <c r="O32" s="536"/>
    </row>
    <row r="33" spans="1:15" s="311" customFormat="1" ht="15.75" customHeight="1" x14ac:dyDescent="0.25">
      <c r="A33" s="354" t="s">
        <v>540</v>
      </c>
      <c r="B33" s="354"/>
      <c r="C33" s="277">
        <v>9403504.5352971852</v>
      </c>
      <c r="D33" s="277">
        <v>10060752.4320741</v>
      </c>
      <c r="E33" s="277">
        <v>5015494.1251700008</v>
      </c>
      <c r="F33" s="277">
        <v>3731959.9812262878</v>
      </c>
      <c r="G33" s="278">
        <v>28211711.073767602</v>
      </c>
      <c r="I33" s="537"/>
      <c r="J33" s="538"/>
      <c r="K33" s="538"/>
      <c r="L33" s="540"/>
      <c r="M33" s="540"/>
      <c r="N33" s="540"/>
      <c r="O33" s="536"/>
    </row>
    <row r="34" spans="1:15" s="311" customFormat="1" ht="15.75" customHeight="1" x14ac:dyDescent="0.25">
      <c r="A34" s="354" t="s">
        <v>539</v>
      </c>
      <c r="B34" s="354"/>
      <c r="C34" s="277">
        <v>9186938.9505053777</v>
      </c>
      <c r="D34" s="277">
        <v>10130560.665662449</v>
      </c>
      <c r="E34" s="277">
        <v>4158556.3692299984</v>
      </c>
      <c r="F34" s="277">
        <v>3486515.7278915714</v>
      </c>
      <c r="G34" s="278">
        <v>26962571.713289399</v>
      </c>
      <c r="I34" s="537"/>
      <c r="J34" s="538"/>
      <c r="K34" s="538"/>
      <c r="L34" s="540"/>
      <c r="M34" s="540"/>
      <c r="N34" s="540"/>
      <c r="O34" s="536"/>
    </row>
    <row r="35" spans="1:15" s="311" customFormat="1" ht="8.25" customHeight="1" x14ac:dyDescent="0.25">
      <c r="A35" s="354"/>
      <c r="B35" s="354"/>
      <c r="C35" s="277"/>
      <c r="D35" s="277"/>
      <c r="E35" s="277"/>
      <c r="F35" s="277"/>
      <c r="G35" s="278"/>
      <c r="I35" s="537"/>
      <c r="J35" s="538"/>
      <c r="K35" s="538"/>
      <c r="L35" s="540"/>
      <c r="M35" s="540"/>
      <c r="N35" s="540"/>
      <c r="O35" s="536"/>
    </row>
    <row r="36" spans="1:15" s="311" customFormat="1" ht="15.75" customHeight="1" x14ac:dyDescent="0.25">
      <c r="A36" s="354" t="s">
        <v>538</v>
      </c>
      <c r="B36" s="354"/>
      <c r="C36" s="277">
        <v>9314045.7568549309</v>
      </c>
      <c r="D36" s="277">
        <v>9713245.4275563415</v>
      </c>
      <c r="E36" s="277">
        <v>4651953.7915000003</v>
      </c>
      <c r="F36" s="277">
        <v>3307137.6774830879</v>
      </c>
      <c r="G36" s="278">
        <v>26986382.653394364</v>
      </c>
      <c r="I36" s="537"/>
      <c r="J36" s="538"/>
      <c r="K36" s="538"/>
      <c r="L36" s="540"/>
      <c r="M36" s="540"/>
      <c r="N36" s="540"/>
      <c r="O36" s="536"/>
    </row>
    <row r="37" spans="1:15" s="311" customFormat="1" ht="15.75" customHeight="1" x14ac:dyDescent="0.25">
      <c r="A37" s="354" t="s">
        <v>537</v>
      </c>
      <c r="B37" s="354"/>
      <c r="C37" s="277">
        <v>8810217.4470399991</v>
      </c>
      <c r="D37" s="277">
        <v>9280093.9626700003</v>
      </c>
      <c r="E37" s="277">
        <v>4609736.9234699998</v>
      </c>
      <c r="F37" s="277">
        <v>3380505.477</v>
      </c>
      <c r="G37" s="278">
        <v>26080553.810179994</v>
      </c>
      <c r="I37" s="537"/>
      <c r="J37" s="538"/>
      <c r="K37" s="538"/>
      <c r="L37" s="540"/>
      <c r="M37" s="540"/>
      <c r="N37" s="540"/>
      <c r="O37" s="536"/>
    </row>
    <row r="38" spans="1:15" s="311" customFormat="1" ht="15.75" customHeight="1" x14ac:dyDescent="0.25">
      <c r="A38" s="354" t="s">
        <v>536</v>
      </c>
      <c r="B38" s="354"/>
      <c r="C38" s="277">
        <v>8268893.2011720501</v>
      </c>
      <c r="D38" s="277">
        <v>8129979.02618</v>
      </c>
      <c r="E38" s="277">
        <v>4204220.7459742008</v>
      </c>
      <c r="F38" s="277">
        <v>3040185.3469431903</v>
      </c>
      <c r="G38" s="278">
        <v>23643278.320269443</v>
      </c>
      <c r="I38" s="537"/>
      <c r="J38" s="538"/>
      <c r="K38" s="538"/>
      <c r="L38" s="540"/>
      <c r="M38" s="540"/>
      <c r="N38" s="540"/>
      <c r="O38" s="536"/>
    </row>
    <row r="39" spans="1:15" s="311" customFormat="1" ht="15.75" customHeight="1" x14ac:dyDescent="0.25">
      <c r="A39" s="354" t="s">
        <v>535</v>
      </c>
      <c r="B39" s="354"/>
      <c r="C39" s="277">
        <v>7264820.0253880257</v>
      </c>
      <c r="D39" s="277">
        <v>8075707.8511351123</v>
      </c>
      <c r="E39" s="277">
        <v>3979437.0783082899</v>
      </c>
      <c r="F39" s="277">
        <v>2475280.8848206224</v>
      </c>
      <c r="G39" s="278">
        <v>21795245.839652099</v>
      </c>
      <c r="I39" s="537"/>
      <c r="J39" s="538"/>
      <c r="K39" s="538"/>
      <c r="L39" s="540"/>
      <c r="M39" s="540"/>
      <c r="N39" s="540"/>
      <c r="O39" s="536"/>
    </row>
    <row r="40" spans="1:15" s="311" customFormat="1" ht="8.25" customHeight="1" x14ac:dyDescent="0.25">
      <c r="A40" s="354"/>
      <c r="B40" s="354"/>
      <c r="C40" s="277"/>
      <c r="D40" s="277"/>
      <c r="E40" s="277"/>
      <c r="F40" s="277"/>
      <c r="G40" s="278"/>
      <c r="I40" s="537"/>
      <c r="J40" s="538"/>
      <c r="K40" s="538"/>
      <c r="L40" s="540"/>
      <c r="M40" s="540"/>
      <c r="N40" s="540"/>
      <c r="O40" s="536"/>
    </row>
    <row r="41" spans="1:15" s="311" customFormat="1" ht="15.75" customHeight="1" x14ac:dyDescent="0.25">
      <c r="A41" s="354" t="s">
        <v>534</v>
      </c>
      <c r="B41" s="354"/>
      <c r="C41" s="277">
        <v>6726105.1150645204</v>
      </c>
      <c r="D41" s="277">
        <v>7570998.7269511158</v>
      </c>
      <c r="E41" s="277">
        <v>3907817.8519493686</v>
      </c>
      <c r="F41" s="277">
        <v>2100534.3457468399</v>
      </c>
      <c r="G41" s="278">
        <v>20305456.039711844</v>
      </c>
      <c r="I41" s="537"/>
      <c r="J41" s="538"/>
      <c r="K41" s="538"/>
      <c r="L41" s="540"/>
      <c r="M41" s="540"/>
      <c r="N41" s="540"/>
      <c r="O41" s="536"/>
    </row>
    <row r="42" spans="1:15" s="311" customFormat="1" ht="15.75" customHeight="1" x14ac:dyDescent="0.25">
      <c r="A42" s="354" t="s">
        <v>533</v>
      </c>
      <c r="B42" s="354"/>
      <c r="C42" s="277">
        <v>6828448.011629899</v>
      </c>
      <c r="D42" s="277">
        <v>7391220.6568827247</v>
      </c>
      <c r="E42" s="277">
        <v>2975927.8009419492</v>
      </c>
      <c r="F42" s="277">
        <v>2368550.4975159201</v>
      </c>
      <c r="G42" s="278">
        <v>19564146.966970492</v>
      </c>
      <c r="I42" s="537"/>
      <c r="J42" s="538"/>
      <c r="K42" s="538"/>
      <c r="L42" s="540"/>
      <c r="M42" s="540"/>
      <c r="N42" s="540"/>
      <c r="O42" s="536"/>
    </row>
    <row r="43" spans="1:15" s="311" customFormat="1" ht="15.75" customHeight="1" x14ac:dyDescent="0.25">
      <c r="A43" s="354" t="s">
        <v>532</v>
      </c>
      <c r="B43" s="354"/>
      <c r="C43" s="277">
        <v>6897128.3929170435</v>
      </c>
      <c r="D43" s="277">
        <v>8174897.2818</v>
      </c>
      <c r="E43" s="277">
        <v>3263335.0156042608</v>
      </c>
      <c r="F43" s="277">
        <v>2082734.4777703856</v>
      </c>
      <c r="G43" s="278">
        <v>20418095.168091688</v>
      </c>
      <c r="I43" s="537"/>
      <c r="J43" s="538"/>
      <c r="K43" s="538"/>
      <c r="L43" s="540"/>
      <c r="M43" s="540"/>
      <c r="N43" s="540"/>
      <c r="O43" s="536"/>
    </row>
    <row r="44" spans="1:15" s="311" customFormat="1" ht="15.95" customHeight="1" x14ac:dyDescent="0.25">
      <c r="A44" s="834" t="s">
        <v>531</v>
      </c>
      <c r="B44" s="834"/>
      <c r="C44" s="277">
        <v>6432247.7068511127</v>
      </c>
      <c r="D44" s="277">
        <v>7592768.3665429931</v>
      </c>
      <c r="E44" s="277">
        <v>3506503.655794505</v>
      </c>
      <c r="F44" s="277">
        <v>2259721.8861891204</v>
      </c>
      <c r="G44" s="278">
        <v>19791241.615377732</v>
      </c>
      <c r="I44" s="537"/>
      <c r="J44" s="538"/>
      <c r="K44" s="538"/>
      <c r="L44" s="538"/>
      <c r="M44" s="538"/>
      <c r="N44" s="538"/>
      <c r="O44" s="533"/>
    </row>
    <row r="45" spans="1:15" s="311" customFormat="1" ht="8.25" customHeight="1" x14ac:dyDescent="0.25">
      <c r="A45" s="568"/>
      <c r="B45" s="568"/>
      <c r="C45" s="277"/>
      <c r="D45" s="277"/>
      <c r="E45" s="277"/>
      <c r="F45" s="277"/>
      <c r="G45" s="278"/>
      <c r="I45" s="537"/>
      <c r="J45" s="538"/>
      <c r="K45" s="538"/>
      <c r="L45" s="538"/>
      <c r="M45" s="538"/>
      <c r="N45" s="538"/>
      <c r="O45" s="533"/>
    </row>
    <row r="46" spans="1:15" s="311" customFormat="1" ht="15.95" customHeight="1" x14ac:dyDescent="0.25">
      <c r="A46" s="834" t="s">
        <v>529</v>
      </c>
      <c r="B46" s="834"/>
      <c r="C46" s="277">
        <v>6490830.6653099991</v>
      </c>
      <c r="D46" s="277">
        <v>7496636.3296999997</v>
      </c>
      <c r="E46" s="277">
        <v>3907267.1301599997</v>
      </c>
      <c r="F46" s="277">
        <v>2132825.56751</v>
      </c>
      <c r="G46" s="278">
        <v>20027559.692680001</v>
      </c>
      <c r="I46" s="537"/>
      <c r="J46" s="538"/>
      <c r="K46" s="538"/>
      <c r="L46" s="538"/>
      <c r="M46" s="538"/>
      <c r="N46" s="538"/>
      <c r="O46" s="533"/>
    </row>
    <row r="47" spans="1:15" s="311" customFormat="1" ht="15.95" customHeight="1" x14ac:dyDescent="0.25">
      <c r="A47" s="834" t="s">
        <v>528</v>
      </c>
      <c r="B47" s="834"/>
      <c r="C47" s="277">
        <v>6358314.0696059372</v>
      </c>
      <c r="D47" s="277">
        <v>7076216.2573999995</v>
      </c>
      <c r="E47" s="277">
        <v>2701091.3080423241</v>
      </c>
      <c r="F47" s="277">
        <v>1873045.1317903099</v>
      </c>
      <c r="G47" s="278">
        <v>18008666.766838573</v>
      </c>
      <c r="I47" s="537"/>
      <c r="J47" s="538"/>
      <c r="K47" s="538"/>
      <c r="L47" s="538"/>
      <c r="M47" s="538"/>
      <c r="N47" s="538"/>
      <c r="O47" s="533"/>
    </row>
    <row r="48" spans="1:15" s="311" customFormat="1" ht="15.95" customHeight="1" x14ac:dyDescent="0.25">
      <c r="A48" s="834" t="s">
        <v>527</v>
      </c>
      <c r="B48" s="834"/>
      <c r="C48" s="277">
        <v>6424693.5131965503</v>
      </c>
      <c r="D48" s="277">
        <v>7323207.4387527807</v>
      </c>
      <c r="E48" s="277">
        <v>1919449.1367706442</v>
      </c>
      <c r="F48" s="277">
        <v>1737613.4201250626</v>
      </c>
      <c r="G48" s="278">
        <v>17404963.508845039</v>
      </c>
      <c r="I48" s="537"/>
      <c r="J48" s="538"/>
      <c r="K48" s="538"/>
      <c r="L48" s="538"/>
      <c r="M48" s="538"/>
      <c r="N48" s="538"/>
      <c r="O48" s="533"/>
    </row>
    <row r="49" spans="1:15" s="311" customFormat="1" ht="15.95" customHeight="1" x14ac:dyDescent="0.25">
      <c r="A49" s="834" t="s">
        <v>526</v>
      </c>
      <c r="B49" s="834"/>
      <c r="C49" s="277">
        <v>6753264.833215923</v>
      </c>
      <c r="D49" s="277">
        <v>6790056.4287066897</v>
      </c>
      <c r="E49" s="277">
        <v>2413625.5918321814</v>
      </c>
      <c r="F49" s="277">
        <v>1934838.1873618306</v>
      </c>
      <c r="G49" s="278">
        <v>17891785.041116625</v>
      </c>
      <c r="I49" s="537"/>
      <c r="J49" s="538"/>
      <c r="K49" s="538"/>
      <c r="L49" s="538"/>
      <c r="M49" s="538"/>
      <c r="N49" s="538"/>
      <c r="O49" s="533"/>
    </row>
    <row r="50" spans="1:15" s="311" customFormat="1" ht="8.25" customHeight="1" x14ac:dyDescent="0.25">
      <c r="A50" s="568"/>
      <c r="B50" s="568"/>
      <c r="C50" s="277"/>
      <c r="D50" s="277"/>
      <c r="E50" s="277"/>
      <c r="F50" s="277"/>
      <c r="G50" s="278"/>
      <c r="I50" s="537"/>
      <c r="J50" s="538"/>
      <c r="K50" s="538"/>
      <c r="L50" s="538"/>
      <c r="M50" s="538"/>
      <c r="N50" s="538"/>
      <c r="O50" s="533"/>
    </row>
    <row r="51" spans="1:15" s="311" customFormat="1" ht="15.95" customHeight="1" x14ac:dyDescent="0.25">
      <c r="A51" s="834" t="s">
        <v>525</v>
      </c>
      <c r="B51" s="834"/>
      <c r="C51" s="277">
        <v>6151055.6520653497</v>
      </c>
      <c r="D51" s="277">
        <v>6017914.8198148878</v>
      </c>
      <c r="E51" s="277">
        <v>2108965.4148387285</v>
      </c>
      <c r="F51" s="277">
        <v>1936719.1285713543</v>
      </c>
      <c r="G51" s="278">
        <v>16214655.01529032</v>
      </c>
      <c r="I51" s="537"/>
      <c r="J51" s="538"/>
      <c r="K51" s="538"/>
      <c r="L51" s="538"/>
      <c r="M51" s="538"/>
      <c r="N51" s="538"/>
      <c r="O51" s="533"/>
    </row>
    <row r="52" spans="1:15" s="311" customFormat="1" ht="15.95" customHeight="1" x14ac:dyDescent="0.25">
      <c r="A52" s="834" t="s">
        <v>524</v>
      </c>
      <c r="B52" s="834"/>
      <c r="C52" s="277">
        <v>5432444.9970814018</v>
      </c>
      <c r="D52" s="277">
        <v>5026870.0454254448</v>
      </c>
      <c r="E52" s="277">
        <v>1863173.5959292636</v>
      </c>
      <c r="F52" s="277">
        <v>1341621.1687228021</v>
      </c>
      <c r="G52" s="278">
        <v>13664109.807158913</v>
      </c>
      <c r="I52" s="537"/>
      <c r="J52" s="538"/>
      <c r="K52" s="538"/>
      <c r="L52" s="538"/>
      <c r="M52" s="538"/>
      <c r="N52" s="538"/>
      <c r="O52" s="533"/>
    </row>
    <row r="53" spans="1:15" s="311" customFormat="1" ht="15.95" customHeight="1" x14ac:dyDescent="0.25">
      <c r="A53" s="834" t="s">
        <v>523</v>
      </c>
      <c r="B53" s="834"/>
      <c r="C53" s="277">
        <v>6056020.3373653702</v>
      </c>
      <c r="D53" s="277">
        <v>6083922.2879299987</v>
      </c>
      <c r="E53" s="277">
        <v>1687148.622772448</v>
      </c>
      <c r="F53" s="277">
        <v>1328643.2126593285</v>
      </c>
      <c r="G53" s="278">
        <v>15155734.460727146</v>
      </c>
      <c r="I53" s="537"/>
      <c r="J53" s="538"/>
      <c r="K53" s="538"/>
      <c r="L53" s="538"/>
      <c r="M53" s="538"/>
      <c r="N53" s="538"/>
      <c r="O53" s="533"/>
    </row>
    <row r="54" spans="1:15" s="311" customFormat="1" ht="15.95" customHeight="1" x14ac:dyDescent="0.25">
      <c r="A54" s="834" t="s">
        <v>522</v>
      </c>
      <c r="B54" s="834"/>
      <c r="C54" s="277">
        <v>7584090.4559048498</v>
      </c>
      <c r="D54" s="277">
        <v>6492896.4743759399</v>
      </c>
      <c r="E54" s="277">
        <v>1906478.4595011373</v>
      </c>
      <c r="F54" s="277">
        <v>1345826.6146064172</v>
      </c>
      <c r="G54" s="278">
        <v>17329292.004388344</v>
      </c>
      <c r="I54" s="537"/>
      <c r="J54" s="538"/>
      <c r="K54" s="538"/>
      <c r="L54" s="538"/>
      <c r="M54" s="538"/>
      <c r="N54" s="538"/>
      <c r="O54" s="533"/>
    </row>
    <row r="55" spans="1:15" ht="8.25" customHeight="1" x14ac:dyDescent="0.25">
      <c r="A55" s="728"/>
      <c r="B55" s="729"/>
      <c r="C55" s="382"/>
      <c r="D55" s="382"/>
      <c r="E55" s="382"/>
      <c r="F55" s="382"/>
      <c r="G55" s="382"/>
      <c r="I55" s="528"/>
      <c r="J55" s="532"/>
      <c r="K55" s="532"/>
      <c r="L55" s="541"/>
      <c r="M55" s="541"/>
      <c r="N55" s="541"/>
    </row>
    <row r="56" spans="1:15" s="311" customFormat="1" ht="15.95" customHeight="1" x14ac:dyDescent="0.25">
      <c r="A56" s="834" t="s">
        <v>516</v>
      </c>
      <c r="B56" s="834"/>
      <c r="C56" s="277">
        <v>7461341.6088895556</v>
      </c>
      <c r="D56" s="277">
        <v>6763154.4884696426</v>
      </c>
      <c r="E56" s="277">
        <v>2183588.2792901294</v>
      </c>
      <c r="F56" s="277">
        <v>1277785.3476117621</v>
      </c>
      <c r="G56" s="278">
        <v>17685869.72426109</v>
      </c>
      <c r="I56" s="537"/>
      <c r="J56" s="538"/>
      <c r="K56" s="538"/>
      <c r="L56" s="538"/>
      <c r="M56" s="538"/>
      <c r="N56" s="538"/>
      <c r="O56" s="533"/>
    </row>
    <row r="57" spans="1:15" s="311" customFormat="1" ht="15.95" customHeight="1" x14ac:dyDescent="0.25">
      <c r="A57" s="834" t="s">
        <v>514</v>
      </c>
      <c r="B57" s="834"/>
      <c r="C57" s="277">
        <v>7059475.4814265175</v>
      </c>
      <c r="D57" s="277">
        <v>5661532.6962273605</v>
      </c>
      <c r="E57" s="277">
        <v>2111255.4569854159</v>
      </c>
      <c r="F57" s="277">
        <v>1073815.8869242142</v>
      </c>
      <c r="G57" s="278">
        <v>15906079.521563509</v>
      </c>
      <c r="J57" s="533"/>
      <c r="K57" s="533"/>
      <c r="L57" s="533"/>
      <c r="M57" s="533"/>
      <c r="N57" s="533"/>
      <c r="O57" s="533"/>
    </row>
    <row r="58" spans="1:15" s="311" customFormat="1" ht="15.95" customHeight="1" x14ac:dyDescent="0.25">
      <c r="A58" s="834" t="s">
        <v>508</v>
      </c>
      <c r="B58" s="834"/>
      <c r="C58" s="277">
        <v>5103921.3944884641</v>
      </c>
      <c r="D58" s="277">
        <v>4514735.8792159194</v>
      </c>
      <c r="E58" s="277">
        <v>1889311.1086759346</v>
      </c>
      <c r="F58" s="277">
        <v>804445.01106000005</v>
      </c>
      <c r="G58" s="278">
        <v>12312413.393440317</v>
      </c>
      <c r="J58" s="533"/>
      <c r="K58" s="533"/>
      <c r="L58" s="533"/>
      <c r="M58" s="533"/>
      <c r="N58" s="533"/>
      <c r="O58" s="533"/>
    </row>
    <row r="59" spans="1:15" s="311" customFormat="1" ht="15.75" customHeight="1" x14ac:dyDescent="0.25">
      <c r="A59" s="834" t="s">
        <v>506</v>
      </c>
      <c r="B59" s="834"/>
      <c r="C59" s="277">
        <v>7632937.7526148399</v>
      </c>
      <c r="D59" s="277">
        <v>6868703.8644469939</v>
      </c>
      <c r="E59" s="277">
        <v>3671034.0703021553</v>
      </c>
      <c r="F59" s="277">
        <v>1038292.2504375528</v>
      </c>
      <c r="G59" s="278">
        <v>19210967.937801544</v>
      </c>
      <c r="J59" s="533"/>
      <c r="K59" s="533"/>
      <c r="L59" s="536"/>
      <c r="M59" s="536"/>
      <c r="N59" s="536"/>
      <c r="O59" s="536"/>
    </row>
    <row r="60" spans="1:15" ht="8.25" customHeight="1" x14ac:dyDescent="0.25">
      <c r="A60" s="728"/>
      <c r="B60" s="729"/>
      <c r="C60" s="382"/>
      <c r="D60" s="382"/>
      <c r="E60" s="382"/>
      <c r="F60" s="382"/>
      <c r="G60" s="382"/>
      <c r="I60" s="528"/>
      <c r="J60" s="532"/>
      <c r="K60" s="532"/>
      <c r="L60" s="541"/>
      <c r="M60" s="541"/>
      <c r="N60" s="541"/>
    </row>
    <row r="61" spans="1:15" s="311" customFormat="1" ht="15.95" customHeight="1" x14ac:dyDescent="0.25">
      <c r="A61" s="834" t="s">
        <v>503</v>
      </c>
      <c r="B61" s="834"/>
      <c r="C61" s="277">
        <v>8209229.9599699993</v>
      </c>
      <c r="D61" s="277">
        <v>6842942.9075699998</v>
      </c>
      <c r="E61" s="277">
        <v>4593126.4305681</v>
      </c>
      <c r="F61" s="277">
        <v>1083149.97624</v>
      </c>
      <c r="G61" s="278">
        <v>20728449.274348099</v>
      </c>
      <c r="J61" s="533"/>
      <c r="K61" s="533"/>
      <c r="L61" s="536"/>
      <c r="M61" s="536"/>
      <c r="N61" s="536"/>
      <c r="O61" s="536"/>
    </row>
    <row r="62" spans="1:15" s="311" customFormat="1" ht="15.95" customHeight="1" x14ac:dyDescent="0.25">
      <c r="A62" s="834" t="s">
        <v>501</v>
      </c>
      <c r="B62" s="834"/>
      <c r="C62" s="277">
        <v>8081681.3658800004</v>
      </c>
      <c r="D62" s="277">
        <v>6834102.517070001</v>
      </c>
      <c r="E62" s="277">
        <v>3589121.5449799998</v>
      </c>
      <c r="F62" s="277">
        <v>1084866.3819199998</v>
      </c>
      <c r="G62" s="278">
        <v>19589771.80985</v>
      </c>
      <c r="J62" s="533"/>
      <c r="K62" s="533"/>
      <c r="L62" s="536"/>
      <c r="M62" s="536"/>
      <c r="N62" s="536"/>
      <c r="O62" s="536"/>
    </row>
    <row r="63" spans="1:15" s="311" customFormat="1" ht="15.95" customHeight="1" x14ac:dyDescent="0.25">
      <c r="A63" s="834" t="s">
        <v>498</v>
      </c>
      <c r="B63" s="834"/>
      <c r="C63" s="277">
        <v>8143521.2258600006</v>
      </c>
      <c r="D63" s="277">
        <v>6724708.4408950005</v>
      </c>
      <c r="E63" s="277">
        <v>3765206.6745199999</v>
      </c>
      <c r="F63" s="277">
        <v>1177853.0363400001</v>
      </c>
      <c r="G63" s="278">
        <v>19811289.377615005</v>
      </c>
      <c r="J63" s="533"/>
      <c r="K63" s="533"/>
      <c r="L63" s="536"/>
      <c r="M63" s="536"/>
      <c r="N63" s="536"/>
      <c r="O63" s="536"/>
    </row>
    <row r="64" spans="1:15" s="311" customFormat="1" ht="15.95" customHeight="1" x14ac:dyDescent="0.25">
      <c r="A64" s="835" t="s">
        <v>495</v>
      </c>
      <c r="B64" s="835"/>
      <c r="C64" s="277">
        <v>8342235.1469999999</v>
      </c>
      <c r="D64" s="277">
        <v>7586167.6940000001</v>
      </c>
      <c r="E64" s="277">
        <v>3728408.8339999998</v>
      </c>
      <c r="F64" s="277">
        <v>1284720.142</v>
      </c>
      <c r="G64" s="278">
        <v>20941531.817000002</v>
      </c>
      <c r="J64" s="533"/>
      <c r="K64" s="533"/>
      <c r="L64" s="536"/>
      <c r="M64" s="536"/>
      <c r="N64" s="536"/>
      <c r="O64" s="536"/>
    </row>
    <row r="65" spans="1:16" ht="8.25" customHeight="1" x14ac:dyDescent="0.25">
      <c r="A65" s="728"/>
      <c r="B65" s="729"/>
      <c r="C65" s="382"/>
      <c r="D65" s="382"/>
      <c r="E65" s="382"/>
      <c r="F65" s="382"/>
      <c r="G65" s="382"/>
      <c r="I65" s="528"/>
      <c r="J65" s="532"/>
      <c r="K65" s="532"/>
      <c r="L65" s="541"/>
      <c r="M65" s="541"/>
      <c r="N65" s="541"/>
    </row>
    <row r="66" spans="1:16" s="311" customFormat="1" ht="15.95" customHeight="1" x14ac:dyDescent="0.25">
      <c r="A66" s="414" t="s">
        <v>479</v>
      </c>
      <c r="B66" s="414"/>
      <c r="C66" s="415">
        <v>8078123.1359999999</v>
      </c>
      <c r="D66" s="415">
        <v>7496624.7220000001</v>
      </c>
      <c r="E66" s="415">
        <v>3897870.5269999998</v>
      </c>
      <c r="F66" s="415">
        <v>1062310.4739999999</v>
      </c>
      <c r="G66" s="440">
        <v>20534928.858999997</v>
      </c>
      <c r="J66" s="533"/>
      <c r="K66" s="533"/>
      <c r="L66" s="536"/>
      <c r="M66" s="536"/>
      <c r="N66" s="536"/>
      <c r="O66" s="536"/>
    </row>
    <row r="67" spans="1:16" s="311" customFormat="1" ht="15.75" customHeight="1" x14ac:dyDescent="0.25">
      <c r="A67" s="414" t="s">
        <v>477</v>
      </c>
      <c r="B67" s="414"/>
      <c r="C67" s="415">
        <v>8484981.2433459982</v>
      </c>
      <c r="D67" s="415">
        <v>6814916.674234</v>
      </c>
      <c r="E67" s="415">
        <v>3533178.8213930996</v>
      </c>
      <c r="F67" s="415">
        <v>1005868.3419999999</v>
      </c>
      <c r="G67" s="440">
        <v>19838945.080973096</v>
      </c>
      <c r="J67" s="533"/>
      <c r="K67" s="533"/>
      <c r="L67" s="536"/>
      <c r="M67" s="536"/>
      <c r="N67" s="536"/>
      <c r="O67" s="536"/>
    </row>
    <row r="68" spans="1:16" s="311" customFormat="1" ht="15.95" customHeight="1" x14ac:dyDescent="0.25">
      <c r="A68" s="414" t="s">
        <v>474</v>
      </c>
      <c r="B68" s="414"/>
      <c r="C68" s="415">
        <v>8433836.9173999988</v>
      </c>
      <c r="D68" s="415">
        <v>6884367.5198000018</v>
      </c>
      <c r="E68" s="415">
        <v>3654061.469</v>
      </c>
      <c r="F68" s="415">
        <v>1126552.6980000001</v>
      </c>
      <c r="G68" s="440">
        <v>20098818.604199998</v>
      </c>
      <c r="J68" s="533"/>
      <c r="K68" s="533"/>
      <c r="L68" s="536"/>
      <c r="M68" s="536"/>
      <c r="N68" s="536"/>
      <c r="O68" s="536"/>
    </row>
    <row r="69" spans="1:16" s="311" customFormat="1" ht="15.75" customHeight="1" x14ac:dyDescent="0.25">
      <c r="A69" s="354" t="s">
        <v>470</v>
      </c>
      <c r="B69" s="354"/>
      <c r="C69" s="277">
        <v>9398519.3175600003</v>
      </c>
      <c r="D69" s="277">
        <v>8218452.8650000002</v>
      </c>
      <c r="E69" s="277">
        <v>3871228.915</v>
      </c>
      <c r="F69" s="277">
        <v>1105970.905</v>
      </c>
      <c r="G69" s="278">
        <v>22594172.002560001</v>
      </c>
      <c r="J69" s="533"/>
      <c r="K69" s="533"/>
      <c r="L69" s="536"/>
      <c r="M69" s="536"/>
      <c r="N69" s="536"/>
      <c r="O69" s="536"/>
    </row>
    <row r="70" spans="1:16" ht="0.6" customHeight="1" x14ac:dyDescent="0.25">
      <c r="A70" s="728"/>
      <c r="B70" s="729"/>
      <c r="C70" s="382"/>
      <c r="D70" s="382"/>
      <c r="E70" s="382"/>
      <c r="F70" s="382"/>
      <c r="G70" s="382"/>
      <c r="I70" s="528"/>
      <c r="J70" s="532"/>
      <c r="K70" s="532"/>
      <c r="L70" s="541"/>
      <c r="M70" s="541"/>
      <c r="N70" s="541"/>
    </row>
    <row r="71" spans="1:16" s="311" customFormat="1" ht="15.95" hidden="1" customHeight="1" x14ac:dyDescent="0.25">
      <c r="A71" s="354" t="s">
        <v>468</v>
      </c>
      <c r="B71" s="354"/>
      <c r="C71" s="277">
        <v>9181754.7379999999</v>
      </c>
      <c r="D71" s="277">
        <v>8273179.1665500011</v>
      </c>
      <c r="E71" s="277">
        <v>3722026.1090000002</v>
      </c>
      <c r="F71" s="277">
        <v>1039681.5948999994</v>
      </c>
      <c r="G71" s="278">
        <v>22216641.608450003</v>
      </c>
      <c r="J71" s="533"/>
      <c r="K71" s="533"/>
      <c r="L71" s="533"/>
      <c r="M71" s="533"/>
      <c r="N71" s="533"/>
      <c r="O71" s="533"/>
    </row>
    <row r="72" spans="1:16" s="311" customFormat="1" ht="15.95" hidden="1" customHeight="1" x14ac:dyDescent="0.25">
      <c r="A72" s="354" t="s">
        <v>464</v>
      </c>
      <c r="B72" s="354"/>
      <c r="C72" s="277">
        <v>9324835.639200002</v>
      </c>
      <c r="D72" s="277">
        <v>7910487.5484800031</v>
      </c>
      <c r="E72" s="277">
        <v>3413100.6549999998</v>
      </c>
      <c r="F72" s="277">
        <v>932528.61399999994</v>
      </c>
      <c r="G72" s="278">
        <v>21580952.456680007</v>
      </c>
      <c r="J72" s="533"/>
      <c r="K72" s="533"/>
      <c r="L72" s="533"/>
      <c r="M72" s="533"/>
      <c r="N72" s="533"/>
      <c r="O72" s="533"/>
    </row>
    <row r="73" spans="1:16" s="311" customFormat="1" ht="15.95" hidden="1" customHeight="1" x14ac:dyDescent="0.25">
      <c r="A73" s="354" t="s">
        <v>461</v>
      </c>
      <c r="B73" s="354"/>
      <c r="C73" s="277">
        <v>9289071.6420000009</v>
      </c>
      <c r="D73" s="277">
        <v>7623404.0949999997</v>
      </c>
      <c r="E73" s="277">
        <v>3633949.2480000001</v>
      </c>
      <c r="F73" s="277">
        <v>1031729.177</v>
      </c>
      <c r="G73" s="278">
        <v>21578154.162</v>
      </c>
      <c r="J73" s="533"/>
      <c r="K73" s="533"/>
      <c r="L73" s="533"/>
      <c r="M73" s="533"/>
      <c r="N73" s="533"/>
      <c r="O73" s="533"/>
    </row>
    <row r="74" spans="1:16" s="311" customFormat="1" ht="15.95" hidden="1" customHeight="1" x14ac:dyDescent="0.25">
      <c r="A74" s="354" t="s">
        <v>456</v>
      </c>
      <c r="B74" s="354"/>
      <c r="C74" s="277">
        <v>9629541.5030000005</v>
      </c>
      <c r="D74" s="277">
        <v>8310469.2489999998</v>
      </c>
      <c r="E74" s="277">
        <v>3353990.5125600011</v>
      </c>
      <c r="F74" s="277">
        <v>954871.43500000006</v>
      </c>
      <c r="G74" s="278">
        <v>22248872.699560001</v>
      </c>
      <c r="J74" s="533"/>
      <c r="K74" s="533"/>
      <c r="L74" s="533"/>
      <c r="M74" s="536"/>
      <c r="N74" s="536"/>
      <c r="O74" s="536"/>
    </row>
    <row r="75" spans="1:16" ht="0.6" customHeight="1" x14ac:dyDescent="0.25">
      <c r="A75" s="728"/>
      <c r="B75" s="729"/>
      <c r="C75" s="382"/>
      <c r="D75" s="382"/>
      <c r="E75" s="382"/>
      <c r="F75" s="382"/>
      <c r="G75" s="382"/>
      <c r="I75" s="528"/>
      <c r="J75" s="532"/>
      <c r="K75" s="532"/>
      <c r="L75" s="541"/>
      <c r="M75" s="541"/>
      <c r="N75" s="541"/>
    </row>
    <row r="76" spans="1:16" s="311" customFormat="1" ht="15.95" hidden="1" customHeight="1" x14ac:dyDescent="0.25">
      <c r="A76" s="354" t="s">
        <v>443</v>
      </c>
      <c r="B76" s="354"/>
      <c r="C76" s="277">
        <v>8737071.3010000009</v>
      </c>
      <c r="D76" s="277">
        <v>7727145.841</v>
      </c>
      <c r="E76" s="277">
        <v>2626898.0299999998</v>
      </c>
      <c r="F76" s="277">
        <v>884939.86800000002</v>
      </c>
      <c r="G76" s="278">
        <v>19976055.040000003</v>
      </c>
      <c r="J76" s="533"/>
      <c r="K76" s="533"/>
      <c r="L76" s="533"/>
      <c r="M76" s="533"/>
      <c r="N76" s="533"/>
      <c r="O76" s="533"/>
    </row>
    <row r="77" spans="1:16" s="311" customFormat="1" ht="15.95" hidden="1" customHeight="1" x14ac:dyDescent="0.25">
      <c r="A77" s="354" t="s">
        <v>441</v>
      </c>
      <c r="B77" s="354"/>
      <c r="C77" s="277">
        <v>8627430.7740000002</v>
      </c>
      <c r="D77" s="277">
        <v>7549412.1359999999</v>
      </c>
      <c r="E77" s="277">
        <v>2541556.3280000002</v>
      </c>
      <c r="F77" s="277">
        <v>882955.94299999997</v>
      </c>
      <c r="G77" s="278">
        <v>19601355.181000002</v>
      </c>
      <c r="J77" s="533"/>
      <c r="K77" s="533"/>
      <c r="L77" s="536"/>
      <c r="M77" s="536"/>
      <c r="N77" s="536"/>
      <c r="O77" s="536"/>
    </row>
    <row r="78" spans="1:16" s="311" customFormat="1" ht="15.95" hidden="1" customHeight="1" x14ac:dyDescent="0.25">
      <c r="A78" s="354" t="s">
        <v>435</v>
      </c>
      <c r="B78" s="354"/>
      <c r="C78" s="277">
        <v>8456017.8806484379</v>
      </c>
      <c r="D78" s="277">
        <v>7122535.5215859376</v>
      </c>
      <c r="E78" s="277">
        <v>3662338.1199843748</v>
      </c>
      <c r="F78" s="277">
        <v>961573.62273046875</v>
      </c>
      <c r="G78" s="278">
        <v>20202465.144949216</v>
      </c>
      <c r="J78" s="533"/>
      <c r="K78" s="533"/>
      <c r="L78" s="536"/>
      <c r="M78" s="536"/>
      <c r="N78" s="536"/>
      <c r="O78" s="536"/>
    </row>
    <row r="79" spans="1:16" s="311" customFormat="1" ht="15.95" hidden="1" customHeight="1" x14ac:dyDescent="0.25">
      <c r="A79" s="354" t="s">
        <v>427</v>
      </c>
      <c r="B79" s="354"/>
      <c r="C79" s="277">
        <v>8438016.3570000008</v>
      </c>
      <c r="D79" s="277">
        <v>8129021.4919999996</v>
      </c>
      <c r="E79" s="277">
        <v>3589973.3020000001</v>
      </c>
      <c r="F79" s="277">
        <v>992270.45299999998</v>
      </c>
      <c r="G79" s="278">
        <v>21149281.604000002</v>
      </c>
      <c r="J79" s="533"/>
      <c r="K79" s="533"/>
      <c r="L79" s="533"/>
      <c r="M79" s="533"/>
      <c r="N79" s="533"/>
      <c r="O79" s="533"/>
      <c r="P79" s="310"/>
    </row>
    <row r="80" spans="1:16" ht="0.6" customHeight="1" x14ac:dyDescent="0.25">
      <c r="A80" s="728"/>
      <c r="B80" s="729"/>
      <c r="C80" s="382"/>
      <c r="D80" s="382"/>
      <c r="E80" s="382"/>
      <c r="F80" s="382"/>
      <c r="G80" s="382"/>
      <c r="I80" s="528"/>
      <c r="J80" s="532"/>
      <c r="K80" s="532"/>
      <c r="L80" s="541"/>
      <c r="M80" s="541"/>
      <c r="N80" s="541"/>
    </row>
    <row r="81" spans="1:16" s="311" customFormat="1" ht="15.95" hidden="1" customHeight="1" x14ac:dyDescent="0.25">
      <c r="A81" s="354" t="s">
        <v>421</v>
      </c>
      <c r="B81" s="354"/>
      <c r="C81" s="277">
        <v>8082214.0269999998</v>
      </c>
      <c r="D81" s="277">
        <v>7864886.2369999997</v>
      </c>
      <c r="E81" s="277">
        <v>3647544.156</v>
      </c>
      <c r="F81" s="277">
        <v>858028.603</v>
      </c>
      <c r="G81" s="278">
        <v>20452673.022999998</v>
      </c>
      <c r="J81" s="533"/>
      <c r="K81" s="533"/>
      <c r="L81" s="536"/>
      <c r="M81" s="536"/>
      <c r="N81" s="536"/>
      <c r="O81" s="536"/>
      <c r="P81" s="310"/>
    </row>
    <row r="82" spans="1:16" s="311" customFormat="1" ht="15.95" hidden="1" customHeight="1" x14ac:dyDescent="0.25">
      <c r="A82" s="354" t="s">
        <v>419</v>
      </c>
      <c r="B82" s="354"/>
      <c r="C82" s="277">
        <v>7493921.4249999998</v>
      </c>
      <c r="D82" s="277">
        <v>7401423.9400000004</v>
      </c>
      <c r="E82" s="277">
        <v>3017869.3429999999</v>
      </c>
      <c r="F82" s="277">
        <v>932341.39199999999</v>
      </c>
      <c r="G82" s="278">
        <v>18845556.100000001</v>
      </c>
      <c r="J82" s="533"/>
      <c r="K82" s="533"/>
      <c r="L82" s="536"/>
      <c r="M82" s="536"/>
      <c r="N82" s="536"/>
      <c r="O82" s="536"/>
      <c r="P82" s="310"/>
    </row>
    <row r="83" spans="1:16" s="311" customFormat="1" ht="15.95" hidden="1" customHeight="1" x14ac:dyDescent="0.25">
      <c r="A83" s="354" t="s">
        <v>413</v>
      </c>
      <c r="B83" s="354"/>
      <c r="C83" s="277">
        <v>7530825.3059999999</v>
      </c>
      <c r="D83" s="277">
        <v>7118092.767</v>
      </c>
      <c r="E83" s="277">
        <v>2750264.8849999998</v>
      </c>
      <c r="F83" s="277">
        <v>831621.38400000019</v>
      </c>
      <c r="G83" s="278">
        <v>18230804.341999996</v>
      </c>
      <c r="J83" s="533"/>
      <c r="K83" s="533"/>
      <c r="L83" s="536"/>
      <c r="M83" s="536"/>
      <c r="N83" s="536"/>
      <c r="O83" s="536"/>
      <c r="P83" s="310"/>
    </row>
    <row r="84" spans="1:16" s="311" customFormat="1" ht="15.95" hidden="1" customHeight="1" x14ac:dyDescent="0.25">
      <c r="A84" s="354" t="s">
        <v>412</v>
      </c>
      <c r="B84" s="354"/>
      <c r="C84" s="277">
        <v>8028993.6439843746</v>
      </c>
      <c r="D84" s="277">
        <v>7990936.8110546879</v>
      </c>
      <c r="E84" s="277">
        <v>2667440.9364394532</v>
      </c>
      <c r="F84" s="277">
        <v>983389.81068164099</v>
      </c>
      <c r="G84" s="278">
        <v>19670761.202160157</v>
      </c>
      <c r="J84" s="533"/>
      <c r="K84" s="533"/>
      <c r="L84" s="536"/>
      <c r="M84" s="536"/>
      <c r="N84" s="536"/>
      <c r="O84" s="536"/>
    </row>
    <row r="85" spans="1:16" ht="0.6" hidden="1" customHeight="1" thickBot="1" x14ac:dyDescent="0.3">
      <c r="A85" s="420"/>
      <c r="B85" s="420"/>
      <c r="C85" s="421"/>
      <c r="D85" s="421"/>
      <c r="E85" s="421"/>
      <c r="F85" s="421"/>
      <c r="G85" s="421"/>
      <c r="I85" s="528"/>
      <c r="J85" s="532"/>
      <c r="K85" s="532"/>
      <c r="L85" s="541"/>
      <c r="M85" s="541"/>
      <c r="N85" s="541"/>
    </row>
    <row r="86" spans="1:16" ht="4.5" hidden="1" customHeight="1" x14ac:dyDescent="0.25">
      <c r="A86" s="728"/>
      <c r="B86" s="729"/>
      <c r="C86" s="382"/>
      <c r="D86" s="382"/>
      <c r="E86" s="382"/>
      <c r="F86" s="382"/>
      <c r="G86" s="382"/>
      <c r="I86" s="528"/>
      <c r="J86" s="532"/>
      <c r="K86" s="532"/>
      <c r="L86" s="541"/>
      <c r="M86" s="541"/>
      <c r="N86" s="541"/>
    </row>
    <row r="87" spans="1:16" s="311" customFormat="1" ht="15.95" hidden="1" customHeight="1" x14ac:dyDescent="0.25">
      <c r="A87" s="354" t="s">
        <v>402</v>
      </c>
      <c r="B87" s="354"/>
      <c r="C87" s="277">
        <v>7395759.6030000001</v>
      </c>
      <c r="D87" s="277">
        <v>7517322.0489999996</v>
      </c>
      <c r="E87" s="277">
        <v>2968894.2089999993</v>
      </c>
      <c r="F87" s="277">
        <v>1078208.9820000001</v>
      </c>
      <c r="G87" s="278">
        <v>18960184.842999998</v>
      </c>
      <c r="J87" s="533"/>
      <c r="K87" s="533"/>
      <c r="L87" s="533"/>
      <c r="M87" s="533"/>
      <c r="N87" s="533"/>
      <c r="O87" s="533"/>
    </row>
    <row r="88" spans="1:16" s="311" customFormat="1" ht="15.95" hidden="1" customHeight="1" x14ac:dyDescent="0.25">
      <c r="A88" s="354" t="s">
        <v>396</v>
      </c>
      <c r="B88" s="354"/>
      <c r="C88" s="277">
        <v>7035690.6220000004</v>
      </c>
      <c r="D88" s="277">
        <v>6975129.6560000004</v>
      </c>
      <c r="E88" s="277">
        <v>2819931.821</v>
      </c>
      <c r="F88" s="277">
        <v>885736.74900000007</v>
      </c>
      <c r="G88" s="278">
        <v>17716488.848000001</v>
      </c>
      <c r="J88" s="533"/>
      <c r="K88" s="533"/>
      <c r="L88" s="533"/>
      <c r="M88" s="533"/>
      <c r="N88" s="533"/>
      <c r="O88" s="533"/>
    </row>
    <row r="89" spans="1:16" s="311" customFormat="1" ht="15.95" hidden="1" customHeight="1" x14ac:dyDescent="0.25">
      <c r="A89" s="354" t="s">
        <v>363</v>
      </c>
      <c r="B89" s="354"/>
      <c r="C89" s="277">
        <v>7154929.5832219003</v>
      </c>
      <c r="D89" s="277">
        <v>6370514.2486410011</v>
      </c>
      <c r="E89" s="277">
        <v>3196047.2806516001</v>
      </c>
      <c r="F89" s="277">
        <v>955057.61229979992</v>
      </c>
      <c r="G89" s="278">
        <v>17676548.724814299</v>
      </c>
      <c r="J89" s="533"/>
      <c r="K89" s="533"/>
      <c r="L89" s="536"/>
      <c r="M89" s="536"/>
      <c r="N89" s="536"/>
      <c r="O89" s="536"/>
    </row>
    <row r="90" spans="1:16" s="311" customFormat="1" ht="15.95" hidden="1" customHeight="1" x14ac:dyDescent="0.25">
      <c r="A90" s="354" t="s">
        <v>364</v>
      </c>
      <c r="B90" s="354"/>
      <c r="C90" s="277">
        <v>6709282.0599999996</v>
      </c>
      <c r="D90" s="277">
        <v>6471321.9440000001</v>
      </c>
      <c r="E90" s="277">
        <v>3880379.4760000003</v>
      </c>
      <c r="F90" s="277">
        <v>1057149.652</v>
      </c>
      <c r="G90" s="278">
        <v>18118133.131999999</v>
      </c>
      <c r="J90" s="533"/>
      <c r="K90" s="533"/>
      <c r="L90" s="536"/>
      <c r="M90" s="536"/>
      <c r="N90" s="536"/>
      <c r="O90" s="536"/>
    </row>
    <row r="91" spans="1:16" ht="4.5" hidden="1" customHeight="1" x14ac:dyDescent="0.25">
      <c r="A91" s="728"/>
      <c r="B91" s="729"/>
      <c r="C91" s="382"/>
      <c r="D91" s="382"/>
      <c r="E91" s="382"/>
      <c r="F91" s="382"/>
      <c r="G91" s="382"/>
      <c r="I91" s="528"/>
      <c r="J91" s="532"/>
      <c r="K91" s="532"/>
      <c r="L91" s="541"/>
      <c r="M91" s="541"/>
      <c r="N91" s="541"/>
    </row>
    <row r="92" spans="1:16" s="311" customFormat="1" hidden="1" x14ac:dyDescent="0.25">
      <c r="A92" s="354" t="s">
        <v>365</v>
      </c>
      <c r="B92" s="354"/>
      <c r="C92" s="277">
        <v>6389829.7443778971</v>
      </c>
      <c r="D92" s="277">
        <v>6078704.6714962088</v>
      </c>
      <c r="E92" s="277">
        <v>3726461.2530753249</v>
      </c>
      <c r="F92" s="277">
        <v>920724.03605629888</v>
      </c>
      <c r="G92" s="278">
        <v>17115719.705005728</v>
      </c>
      <c r="J92" s="533"/>
      <c r="K92" s="533"/>
      <c r="L92" s="536"/>
      <c r="M92" s="536"/>
      <c r="N92" s="536"/>
      <c r="O92" s="536"/>
    </row>
    <row r="93" spans="1:16" s="311" customFormat="1" hidden="1" x14ac:dyDescent="0.25">
      <c r="A93" s="354" t="s">
        <v>366</v>
      </c>
      <c r="B93" s="354"/>
      <c r="C93" s="277">
        <v>5900445.6361999996</v>
      </c>
      <c r="D93" s="277">
        <v>6120083.5551000005</v>
      </c>
      <c r="E93" s="277">
        <v>3254452.1746999999</v>
      </c>
      <c r="F93" s="277">
        <v>799611.85082000005</v>
      </c>
      <c r="G93" s="278">
        <v>16074593.21682</v>
      </c>
      <c r="J93" s="533"/>
      <c r="K93" s="533"/>
      <c r="L93" s="536"/>
      <c r="M93" s="536"/>
      <c r="N93" s="536"/>
      <c r="O93" s="536"/>
    </row>
    <row r="94" spans="1:16" s="311" customFormat="1" hidden="1" x14ac:dyDescent="0.25">
      <c r="A94" s="354" t="s">
        <v>367</v>
      </c>
      <c r="B94" s="354"/>
      <c r="C94" s="277">
        <v>6108918.1789999995</v>
      </c>
      <c r="D94" s="277">
        <v>5347158.432</v>
      </c>
      <c r="E94" s="277">
        <v>3559473.3789999997</v>
      </c>
      <c r="F94" s="277">
        <v>789110.85099999991</v>
      </c>
      <c r="G94" s="278">
        <v>15804660.840999998</v>
      </c>
      <c r="J94" s="533"/>
      <c r="K94" s="533"/>
      <c r="L94" s="536"/>
      <c r="M94" s="536"/>
      <c r="N94" s="536"/>
      <c r="O94" s="536"/>
    </row>
    <row r="95" spans="1:16" s="311" customFormat="1" hidden="1" x14ac:dyDescent="0.25">
      <c r="A95" s="354" t="s">
        <v>368</v>
      </c>
      <c r="B95" s="354"/>
      <c r="C95" s="277">
        <v>5181843.9136767173</v>
      </c>
      <c r="D95" s="277">
        <v>5073002.6704181554</v>
      </c>
      <c r="E95" s="277">
        <v>3286835.3701010202</v>
      </c>
      <c r="F95" s="277">
        <v>662570.64040385047</v>
      </c>
      <c r="G95" s="278">
        <v>14204252.594599742</v>
      </c>
      <c r="J95" s="533"/>
      <c r="K95" s="533"/>
      <c r="L95" s="536"/>
      <c r="M95" s="536"/>
      <c r="N95" s="536"/>
      <c r="O95" s="536"/>
    </row>
    <row r="96" spans="1:16" s="311" customFormat="1" ht="0.75" customHeight="1" thickBot="1" x14ac:dyDescent="0.3">
      <c r="A96" s="420"/>
      <c r="B96" s="420"/>
      <c r="C96" s="421"/>
      <c r="D96" s="421"/>
      <c r="E96" s="421"/>
      <c r="F96" s="421"/>
      <c r="G96" s="421"/>
      <c r="J96" s="533"/>
      <c r="K96" s="533"/>
      <c r="L96" s="536"/>
      <c r="M96" s="536"/>
      <c r="N96" s="536"/>
      <c r="O96" s="536"/>
    </row>
    <row r="97" spans="1:15" s="311" customFormat="1" ht="15.95" hidden="1" customHeight="1" x14ac:dyDescent="0.25">
      <c r="A97" s="354" t="s">
        <v>369</v>
      </c>
      <c r="B97" s="354"/>
      <c r="C97" s="277">
        <v>5455111.329072699</v>
      </c>
      <c r="D97" s="277">
        <v>4870700.9093409991</v>
      </c>
      <c r="E97" s="277">
        <v>4053713.0878301002</v>
      </c>
      <c r="F97" s="277">
        <v>804305.5325958</v>
      </c>
      <c r="G97" s="278">
        <v>15183830.858839599</v>
      </c>
      <c r="J97" s="533"/>
      <c r="K97" s="533"/>
      <c r="L97" s="536"/>
      <c r="M97" s="536"/>
      <c r="N97" s="536"/>
      <c r="O97" s="536"/>
    </row>
    <row r="98" spans="1:15" s="311" customFormat="1" ht="15.95" hidden="1" customHeight="1" x14ac:dyDescent="0.25">
      <c r="A98" s="354" t="s">
        <v>370</v>
      </c>
      <c r="B98" s="354"/>
      <c r="C98" s="277">
        <v>4758146.1404652437</v>
      </c>
      <c r="D98" s="277">
        <v>5137923</v>
      </c>
      <c r="E98" s="277">
        <v>2489027</v>
      </c>
      <c r="F98" s="277">
        <v>776071</v>
      </c>
      <c r="G98" s="278">
        <v>13161167.140465245</v>
      </c>
      <c r="J98" s="533"/>
      <c r="K98" s="533"/>
      <c r="L98" s="536"/>
      <c r="M98" s="536"/>
      <c r="N98" s="536"/>
      <c r="O98" s="536"/>
    </row>
    <row r="99" spans="1:15" s="311" customFormat="1" ht="15.95" hidden="1" customHeight="1" x14ac:dyDescent="0.25">
      <c r="A99" s="354" t="s">
        <v>371</v>
      </c>
      <c r="B99" s="354"/>
      <c r="C99" s="277">
        <v>4918175.9142111996</v>
      </c>
      <c r="D99" s="277">
        <v>5101730</v>
      </c>
      <c r="E99" s="277">
        <v>2566360</v>
      </c>
      <c r="F99" s="277">
        <v>784075</v>
      </c>
      <c r="G99" s="278">
        <v>13370340.914211199</v>
      </c>
      <c r="J99" s="533"/>
      <c r="K99" s="533"/>
      <c r="L99" s="536"/>
      <c r="M99" s="536"/>
      <c r="N99" s="536"/>
      <c r="O99" s="536"/>
    </row>
    <row r="100" spans="1:15" s="311" customFormat="1" ht="15.95" hidden="1" customHeight="1" x14ac:dyDescent="0.25">
      <c r="A100" s="354" t="s">
        <v>372</v>
      </c>
      <c r="B100" s="354"/>
      <c r="C100" s="277">
        <v>4493263.6705300016</v>
      </c>
      <c r="D100" s="277">
        <v>4275866</v>
      </c>
      <c r="E100" s="277">
        <v>1839144</v>
      </c>
      <c r="F100" s="277">
        <v>698230</v>
      </c>
      <c r="G100" s="278">
        <v>11306503.670530003</v>
      </c>
      <c r="J100" s="533"/>
      <c r="K100" s="533"/>
      <c r="L100" s="536"/>
      <c r="M100" s="536"/>
      <c r="N100" s="536"/>
      <c r="O100" s="536"/>
    </row>
    <row r="101" spans="1:15" s="311" customFormat="1" ht="15.75" hidden="1" thickBot="1" x14ac:dyDescent="0.3">
      <c r="A101" s="420"/>
      <c r="B101" s="420"/>
      <c r="C101" s="421"/>
      <c r="D101" s="421"/>
      <c r="E101" s="421"/>
      <c r="F101" s="421"/>
      <c r="G101" s="421"/>
      <c r="J101" s="533"/>
      <c r="K101" s="533"/>
      <c r="L101" s="536"/>
      <c r="M101" s="536"/>
      <c r="N101" s="536"/>
      <c r="O101" s="536"/>
    </row>
    <row r="102" spans="1:15" s="311" customFormat="1" ht="14.1" hidden="1" customHeight="1" x14ac:dyDescent="0.25">
      <c r="A102" s="354" t="s">
        <v>373</v>
      </c>
      <c r="B102" s="354"/>
      <c r="C102" s="277">
        <v>4266330.3903945098</v>
      </c>
      <c r="D102" s="277">
        <v>3796415.2283999999</v>
      </c>
      <c r="E102" s="277">
        <v>2925119.8562579998</v>
      </c>
      <c r="F102" s="277">
        <v>796091.80524000013</v>
      </c>
      <c r="G102" s="277">
        <v>11783957.280292509</v>
      </c>
      <c r="J102" s="533"/>
      <c r="K102" s="533"/>
      <c r="L102" s="536"/>
      <c r="M102" s="536"/>
      <c r="N102" s="536"/>
      <c r="O102" s="536"/>
    </row>
    <row r="103" spans="1:15" s="311" customFormat="1" ht="14.1" hidden="1" customHeight="1" x14ac:dyDescent="0.25">
      <c r="A103" s="354" t="s">
        <v>374</v>
      </c>
      <c r="B103" s="354"/>
      <c r="C103" s="277">
        <v>3869185.8733379995</v>
      </c>
      <c r="D103" s="277">
        <v>3749633.4878707984</v>
      </c>
      <c r="E103" s="277">
        <v>1723987.2144599997</v>
      </c>
      <c r="F103" s="277">
        <v>913527.94183999987</v>
      </c>
      <c r="G103" s="277">
        <v>10256334.517508799</v>
      </c>
      <c r="J103" s="533"/>
      <c r="K103" s="533"/>
      <c r="L103" s="536"/>
      <c r="M103" s="536"/>
      <c r="N103" s="536"/>
      <c r="O103" s="536"/>
    </row>
    <row r="104" spans="1:15" s="311" customFormat="1" ht="14.1" hidden="1" customHeight="1" x14ac:dyDescent="0.25">
      <c r="A104" s="354" t="s">
        <v>375</v>
      </c>
      <c r="B104" s="354"/>
      <c r="C104" s="277">
        <v>3433767</v>
      </c>
      <c r="D104" s="277">
        <v>3647789</v>
      </c>
      <c r="E104" s="277">
        <v>1263755</v>
      </c>
      <c r="F104" s="277">
        <v>944640</v>
      </c>
      <c r="G104" s="277">
        <v>9289951</v>
      </c>
      <c r="J104" s="533"/>
      <c r="K104" s="533"/>
      <c r="L104" s="536"/>
      <c r="M104" s="536"/>
      <c r="N104" s="536"/>
      <c r="O104" s="536"/>
    </row>
    <row r="105" spans="1:15" s="311" customFormat="1" ht="14.1" hidden="1" customHeight="1" x14ac:dyDescent="0.25">
      <c r="A105" s="354" t="s">
        <v>376</v>
      </c>
      <c r="B105" s="354"/>
      <c r="C105" s="277">
        <v>3178199.1673623407</v>
      </c>
      <c r="D105" s="277">
        <v>3350630.2149491007</v>
      </c>
      <c r="E105" s="277">
        <v>1855328.6192021405</v>
      </c>
      <c r="F105" s="277">
        <v>655059.65051499975</v>
      </c>
      <c r="G105" s="277">
        <v>9039217.6520285811</v>
      </c>
      <c r="J105" s="533"/>
      <c r="K105" s="533"/>
      <c r="L105" s="536"/>
      <c r="M105" s="536"/>
      <c r="N105" s="536"/>
      <c r="O105" s="536"/>
    </row>
    <row r="106" spans="1:15" s="311" customFormat="1" ht="14.1" hidden="1" customHeight="1" x14ac:dyDescent="0.25">
      <c r="A106" s="354"/>
      <c r="B106" s="354"/>
      <c r="C106" s="277"/>
      <c r="D106" s="277"/>
      <c r="E106" s="277"/>
      <c r="F106" s="277"/>
      <c r="G106" s="277"/>
      <c r="J106" s="533"/>
      <c r="K106" s="533"/>
      <c r="L106" s="536"/>
      <c r="M106" s="536"/>
      <c r="N106" s="536"/>
      <c r="O106" s="536"/>
    </row>
    <row r="107" spans="1:15" ht="5.0999999999999996" hidden="1" customHeight="1" thickBot="1" x14ac:dyDescent="0.3">
      <c r="A107" s="379"/>
      <c r="B107" s="379"/>
      <c r="C107" s="380"/>
      <c r="D107" s="380"/>
      <c r="E107" s="380"/>
      <c r="F107" s="380"/>
      <c r="G107" s="380"/>
    </row>
    <row r="108" spans="1:15" s="311" customFormat="1" ht="14.1" hidden="1" customHeight="1" x14ac:dyDescent="0.25">
      <c r="A108" s="354" t="s">
        <v>377</v>
      </c>
      <c r="B108" s="354"/>
      <c r="C108" s="277">
        <v>2900763.1467211614</v>
      </c>
      <c r="D108" s="277">
        <v>3205076.8053912502</v>
      </c>
      <c r="E108" s="277">
        <v>1335121.8931275299</v>
      </c>
      <c r="F108" s="277">
        <v>760677.68559543998</v>
      </c>
      <c r="G108" s="277">
        <v>8201639.5308353817</v>
      </c>
      <c r="J108" s="533"/>
      <c r="K108" s="533"/>
      <c r="L108" s="536"/>
      <c r="M108" s="536"/>
      <c r="N108" s="536"/>
      <c r="O108" s="536"/>
    </row>
    <row r="109" spans="1:15" s="311" customFormat="1" ht="14.1" hidden="1" customHeight="1" x14ac:dyDescent="0.25">
      <c r="A109" s="354" t="s">
        <v>378</v>
      </c>
      <c r="B109" s="354"/>
      <c r="C109" s="277">
        <v>2785142.6254540002</v>
      </c>
      <c r="D109" s="277">
        <v>2991301.4244700004</v>
      </c>
      <c r="E109" s="277">
        <v>1125477.417814</v>
      </c>
      <c r="F109" s="277">
        <v>988705.64707800001</v>
      </c>
      <c r="G109" s="277">
        <v>7890627.1148160007</v>
      </c>
      <c r="J109" s="533"/>
      <c r="K109" s="533"/>
      <c r="L109" s="536"/>
      <c r="M109" s="536"/>
      <c r="N109" s="536"/>
      <c r="O109" s="536"/>
    </row>
    <row r="110" spans="1:15" s="311" customFormat="1" ht="14.1" hidden="1" customHeight="1" x14ac:dyDescent="0.25">
      <c r="A110" s="354" t="s">
        <v>379</v>
      </c>
      <c r="B110" s="354"/>
      <c r="C110" s="277">
        <v>2523811.4039460011</v>
      </c>
      <c r="D110" s="277">
        <v>3266126.6051025805</v>
      </c>
      <c r="E110" s="277">
        <v>1217693.6330200001</v>
      </c>
      <c r="F110" s="277">
        <v>735235.03274769988</v>
      </c>
      <c r="G110" s="277">
        <v>7742866.6748162815</v>
      </c>
      <c r="J110" s="533"/>
      <c r="K110" s="533"/>
      <c r="L110" s="536"/>
      <c r="M110" s="536"/>
      <c r="N110" s="536"/>
      <c r="O110" s="536"/>
    </row>
    <row r="111" spans="1:15" ht="15" hidden="1" customHeight="1" x14ac:dyDescent="0.25">
      <c r="A111" s="354" t="s">
        <v>380</v>
      </c>
      <c r="B111" s="354"/>
      <c r="C111" s="277">
        <v>2421445.7960039997</v>
      </c>
      <c r="D111" s="277">
        <v>2559254.2706611808</v>
      </c>
      <c r="E111" s="277">
        <v>961862.65833112982</v>
      </c>
      <c r="F111" s="277">
        <v>697310.61886903993</v>
      </c>
      <c r="G111" s="277">
        <v>6639873.3438653499</v>
      </c>
    </row>
    <row r="112" spans="1:15" hidden="1" x14ac:dyDescent="0.25"/>
  </sheetData>
  <mergeCells count="18">
    <mergeCell ref="B1:B2"/>
    <mergeCell ref="A64:B64"/>
    <mergeCell ref="A63:B63"/>
    <mergeCell ref="A62:B62"/>
    <mergeCell ref="A61:B61"/>
    <mergeCell ref="A44:B44"/>
    <mergeCell ref="A59:B59"/>
    <mergeCell ref="A58:B58"/>
    <mergeCell ref="A57:B57"/>
    <mergeCell ref="A56:B56"/>
    <mergeCell ref="A54:B54"/>
    <mergeCell ref="A53:B53"/>
    <mergeCell ref="A52:B52"/>
    <mergeCell ref="A46:B46"/>
    <mergeCell ref="A51:B51"/>
    <mergeCell ref="A49:B49"/>
    <mergeCell ref="A48:B48"/>
    <mergeCell ref="A47:B47"/>
  </mergeCells>
  <pageMargins left="0.59055118110236204" right="0.59055118110236204" top="0.511811023622047" bottom="0.74803149606299202" header="0.511811023622047" footer="0.511811023622047"/>
  <pageSetup paperSize="9" scale="84" firstPageNumber="25" orientation="portrait" useFirstPageNumber="1" r:id="rId1"/>
  <headerFooter>
    <oddFooter>&amp;C&amp;"Arial,Regular"&amp;10 &amp;11&amp;P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11"/>
  <sheetViews>
    <sheetView view="pageBreakPreview" zoomScaleNormal="100" zoomScaleSheetLayoutView="100" zoomScalePageLayoutView="41" workbookViewId="0">
      <selection activeCell="D14" sqref="D14"/>
    </sheetView>
  </sheetViews>
  <sheetFormatPr defaultColWidth="8.85546875" defaultRowHeight="15" x14ac:dyDescent="0.25"/>
  <cols>
    <col min="1" max="1" width="8.5703125" style="122" bestFit="1" customWidth="1"/>
    <col min="2" max="2" width="7.85546875" style="122" customWidth="1"/>
    <col min="3" max="6" width="17" style="122" customWidth="1"/>
    <col min="7" max="7" width="20" style="122" customWidth="1"/>
    <col min="8" max="8" width="16.85546875" style="122" bestFit="1" customWidth="1"/>
    <col min="9" max="9" width="10.85546875" style="534" bestFit="1" customWidth="1"/>
    <col min="10" max="10" width="15.28515625" style="534" bestFit="1" customWidth="1"/>
    <col min="11" max="12" width="16.85546875" style="534" bestFit="1" customWidth="1"/>
    <col min="13" max="13" width="15.28515625" style="534" bestFit="1" customWidth="1"/>
    <col min="14" max="14" width="16.85546875" style="534" bestFit="1" customWidth="1"/>
    <col min="15" max="16384" width="8.85546875" style="122"/>
  </cols>
  <sheetData>
    <row r="1" spans="1:14" ht="15.75" customHeight="1" x14ac:dyDescent="0.25">
      <c r="A1" s="511" t="s">
        <v>580</v>
      </c>
      <c r="B1" s="742">
        <v>9</v>
      </c>
      <c r="C1" s="423" t="s">
        <v>604</v>
      </c>
      <c r="D1" s="360"/>
      <c r="E1" s="360"/>
      <c r="F1" s="360"/>
      <c r="G1" s="360"/>
    </row>
    <row r="2" spans="1:14" ht="18.75" customHeight="1" x14ac:dyDescent="0.25">
      <c r="A2" s="447" t="s">
        <v>581</v>
      </c>
      <c r="B2" s="742"/>
      <c r="C2" s="424" t="s">
        <v>605</v>
      </c>
      <c r="D2" s="382"/>
      <c r="E2" s="382"/>
      <c r="F2" s="382"/>
      <c r="G2" s="382"/>
    </row>
    <row r="3" spans="1:14" ht="5.0999999999999996" customHeight="1" x14ac:dyDescent="0.25">
      <c r="A3" s="383"/>
      <c r="B3" s="361"/>
      <c r="C3" s="382"/>
      <c r="D3" s="382"/>
      <c r="E3" s="382"/>
      <c r="F3" s="382"/>
      <c r="G3" s="382"/>
    </row>
    <row r="4" spans="1:14" x14ac:dyDescent="0.25">
      <c r="A4" s="384"/>
      <c r="B4" s="384"/>
      <c r="C4" s="384"/>
      <c r="D4" s="384"/>
      <c r="E4" s="384"/>
      <c r="F4" s="384"/>
      <c r="G4" s="385" t="s">
        <v>394</v>
      </c>
    </row>
    <row r="5" spans="1:14" ht="24.75" customHeight="1" x14ac:dyDescent="0.25">
      <c r="A5" s="599" t="s">
        <v>577</v>
      </c>
      <c r="B5" s="599"/>
      <c r="C5" s="599"/>
      <c r="D5" s="599"/>
      <c r="E5" s="599"/>
      <c r="F5" s="599"/>
      <c r="G5" s="599"/>
    </row>
    <row r="6" spans="1:14" ht="50.1" customHeight="1" x14ac:dyDescent="0.25">
      <c r="A6" s="570" t="s">
        <v>437</v>
      </c>
      <c r="B6" s="574"/>
      <c r="C6" s="573" t="s">
        <v>398</v>
      </c>
      <c r="D6" s="573" t="s">
        <v>399</v>
      </c>
      <c r="E6" s="573" t="s">
        <v>400</v>
      </c>
      <c r="F6" s="573" t="s">
        <v>434</v>
      </c>
      <c r="G6" s="573" t="s">
        <v>107</v>
      </c>
    </row>
    <row r="7" spans="1:14" ht="30" customHeight="1" x14ac:dyDescent="0.25">
      <c r="A7" s="726" t="s">
        <v>438</v>
      </c>
      <c r="B7" s="726"/>
      <c r="C7" s="591" t="s">
        <v>325</v>
      </c>
      <c r="D7" s="591" t="s">
        <v>439</v>
      </c>
      <c r="E7" s="591" t="s">
        <v>324</v>
      </c>
      <c r="F7" s="591" t="s">
        <v>530</v>
      </c>
      <c r="G7" s="591" t="s">
        <v>133</v>
      </c>
    </row>
    <row r="8" spans="1:14" ht="5.0999999999999996" customHeight="1" x14ac:dyDescent="0.25">
      <c r="A8" s="591"/>
      <c r="B8" s="591"/>
      <c r="C8" s="591"/>
      <c r="D8" s="591"/>
      <c r="E8" s="591"/>
      <c r="F8" s="591"/>
      <c r="G8" s="591"/>
    </row>
    <row r="9" spans="1:14" ht="0.2" customHeight="1" x14ac:dyDescent="0.25">
      <c r="A9" s="717"/>
      <c r="B9" s="717"/>
      <c r="C9" s="717"/>
      <c r="D9" s="717"/>
      <c r="E9" s="717"/>
      <c r="F9" s="717"/>
      <c r="G9" s="717"/>
    </row>
    <row r="10" spans="1:14" ht="7.5" customHeight="1" x14ac:dyDescent="0.25">
      <c r="A10" s="717"/>
      <c r="B10" s="717"/>
      <c r="C10" s="717"/>
      <c r="D10" s="717"/>
      <c r="E10" s="717"/>
      <c r="F10" s="717"/>
      <c r="G10" s="717"/>
    </row>
    <row r="11" spans="1:14" s="311" customFormat="1" ht="15.95" customHeight="1" x14ac:dyDescent="0.25">
      <c r="A11" s="596">
        <v>2025</v>
      </c>
      <c r="B11" s="596"/>
      <c r="C11" s="597">
        <v>1528171.7244479037</v>
      </c>
      <c r="D11" s="597">
        <v>8297735.9908393333</v>
      </c>
      <c r="E11" s="597">
        <v>23151909.96681165</v>
      </c>
      <c r="F11" s="597">
        <v>3793517.2649152232</v>
      </c>
      <c r="G11" s="598">
        <v>36771334.947014101</v>
      </c>
      <c r="H11" s="310"/>
      <c r="I11" s="533"/>
      <c r="J11" s="533"/>
      <c r="K11" s="533"/>
      <c r="L11" s="533"/>
      <c r="M11" s="533"/>
      <c r="N11" s="533"/>
    </row>
    <row r="12" spans="1:14" s="311" customFormat="1" ht="15.95" customHeight="1" x14ac:dyDescent="0.25">
      <c r="A12" s="596">
        <v>2024</v>
      </c>
      <c r="B12" s="596"/>
      <c r="C12" s="597">
        <v>1478732.3499021134</v>
      </c>
      <c r="D12" s="597">
        <v>7171224.7750799134</v>
      </c>
      <c r="E12" s="597">
        <v>19801390.045452029</v>
      </c>
      <c r="F12" s="597">
        <v>3021293.1205931311</v>
      </c>
      <c r="G12" s="598">
        <v>31472640.291027188</v>
      </c>
      <c r="H12" s="310"/>
      <c r="I12" s="533"/>
      <c r="J12" s="533"/>
      <c r="K12" s="533"/>
      <c r="L12" s="533"/>
      <c r="M12" s="533"/>
      <c r="N12" s="533"/>
    </row>
    <row r="13" spans="1:14" s="311" customFormat="1" ht="15.95" customHeight="1" x14ac:dyDescent="0.25">
      <c r="A13" s="354">
        <v>2023</v>
      </c>
      <c r="B13" s="354"/>
      <c r="C13" s="277">
        <v>1090916.5295226609</v>
      </c>
      <c r="D13" s="277">
        <v>6394827.5597304804</v>
      </c>
      <c r="E13" s="277">
        <v>17440968.353570394</v>
      </c>
      <c r="F13" s="277">
        <v>2107426.6024327879</v>
      </c>
      <c r="G13" s="278">
        <v>27034139.04525632</v>
      </c>
      <c r="H13" s="310"/>
      <c r="I13" s="533"/>
      <c r="J13" s="533"/>
      <c r="K13" s="533"/>
      <c r="L13" s="533"/>
      <c r="M13" s="533"/>
      <c r="N13" s="533"/>
    </row>
    <row r="14" spans="1:14" s="311" customFormat="1" ht="15.95" customHeight="1" x14ac:dyDescent="0.25">
      <c r="A14" s="354">
        <v>2022</v>
      </c>
      <c r="B14" s="354"/>
      <c r="C14" s="277">
        <v>1102225.7544014151</v>
      </c>
      <c r="D14" s="277">
        <v>5995473.9350894541</v>
      </c>
      <c r="E14" s="277">
        <v>17821922.681793664</v>
      </c>
      <c r="F14" s="277">
        <v>1965509.2510303741</v>
      </c>
      <c r="G14" s="278">
        <v>26885131.622314908</v>
      </c>
      <c r="H14" s="310"/>
      <c r="I14" s="533"/>
      <c r="J14" s="533"/>
      <c r="K14" s="533"/>
      <c r="L14" s="533"/>
      <c r="M14" s="533"/>
      <c r="N14" s="533"/>
    </row>
    <row r="15" spans="1:14" s="311" customFormat="1" ht="15.95" customHeight="1" x14ac:dyDescent="0.25">
      <c r="A15" s="354">
        <v>2021</v>
      </c>
      <c r="B15" s="354"/>
      <c r="C15" s="277">
        <v>1026594.4291249897</v>
      </c>
      <c r="D15" s="277">
        <v>6089972.9819496609</v>
      </c>
      <c r="E15" s="277">
        <v>17178528.996668078</v>
      </c>
      <c r="F15" s="277">
        <v>1999718.6947873598</v>
      </c>
      <c r="G15" s="278">
        <v>26294815.102530088</v>
      </c>
      <c r="H15" s="310"/>
      <c r="I15" s="533"/>
      <c r="J15" s="533"/>
      <c r="K15" s="533"/>
      <c r="L15" s="533"/>
      <c r="M15" s="533"/>
      <c r="N15" s="533"/>
    </row>
    <row r="16" spans="1:14" s="311" customFormat="1" ht="15.95" customHeight="1" x14ac:dyDescent="0.25">
      <c r="A16" s="354">
        <v>2020</v>
      </c>
      <c r="B16" s="354"/>
      <c r="C16" s="277">
        <v>1674203.7040861601</v>
      </c>
      <c r="D16" s="277">
        <v>5609848.7828662051</v>
      </c>
      <c r="E16" s="277">
        <v>18008347.255047973</v>
      </c>
      <c r="F16" s="277">
        <v>1445621.3713078606</v>
      </c>
      <c r="G16" s="278">
        <v>26738021.113308199</v>
      </c>
      <c r="H16" s="310"/>
      <c r="I16" s="533"/>
      <c r="J16" s="533"/>
      <c r="K16" s="533"/>
      <c r="L16" s="533"/>
      <c r="M16" s="533"/>
      <c r="N16" s="533"/>
    </row>
    <row r="17" spans="1:17" s="311" customFormat="1" ht="15.95" customHeight="1" x14ac:dyDescent="0.25">
      <c r="A17" s="354">
        <v>2019</v>
      </c>
      <c r="B17" s="354"/>
      <c r="C17" s="277">
        <v>1905410.00153</v>
      </c>
      <c r="D17" s="277">
        <v>7282771.2875600001</v>
      </c>
      <c r="E17" s="277">
        <v>18819695.1200797</v>
      </c>
      <c r="F17" s="277">
        <v>1537005.5173599999</v>
      </c>
      <c r="G17" s="278">
        <v>29544881.926529702</v>
      </c>
      <c r="H17" s="310"/>
      <c r="I17" s="533"/>
      <c r="J17" s="533"/>
      <c r="K17" s="533"/>
      <c r="L17" s="533"/>
      <c r="M17" s="533"/>
      <c r="N17" s="533"/>
    </row>
    <row r="18" spans="1:17" s="311" customFormat="1" ht="15.95" customHeight="1" x14ac:dyDescent="0.25">
      <c r="A18" s="354">
        <v>2018</v>
      </c>
      <c r="B18" s="354"/>
      <c r="C18" s="277">
        <v>1460971.2064100001</v>
      </c>
      <c r="D18" s="277">
        <v>7973574.246890001</v>
      </c>
      <c r="E18" s="277">
        <v>17835470.752410002</v>
      </c>
      <c r="F18" s="277">
        <v>1691740.476</v>
      </c>
      <c r="G18" s="278">
        <v>28961756.681710005</v>
      </c>
      <c r="H18" s="310"/>
      <c r="I18" s="533"/>
      <c r="J18" s="533"/>
      <c r="K18" s="533"/>
      <c r="L18" s="533"/>
      <c r="M18" s="533"/>
      <c r="N18" s="533"/>
    </row>
    <row r="19" spans="1:17" s="311" customFormat="1" ht="15.95" hidden="1" customHeight="1" x14ac:dyDescent="0.25">
      <c r="A19" s="354">
        <v>2017</v>
      </c>
      <c r="B19" s="354"/>
      <c r="C19" s="277">
        <v>1107950.9941</v>
      </c>
      <c r="D19" s="277">
        <v>5363373.1998999994</v>
      </c>
      <c r="E19" s="277">
        <v>14353001.774610002</v>
      </c>
      <c r="F19" s="277">
        <v>1745395.6165999998</v>
      </c>
      <c r="G19" s="278">
        <v>22569721.585209999</v>
      </c>
      <c r="H19" s="310"/>
      <c r="I19" s="533"/>
      <c r="J19" s="533"/>
      <c r="K19" s="533"/>
      <c r="L19" s="533"/>
      <c r="M19" s="533"/>
      <c r="N19" s="533"/>
    </row>
    <row r="20" spans="1:17" s="311" customFormat="1" ht="15.95" hidden="1" customHeight="1" x14ac:dyDescent="0.25">
      <c r="A20" s="354">
        <v>2016</v>
      </c>
      <c r="B20" s="354"/>
      <c r="C20" s="277">
        <v>1363707.1340000001</v>
      </c>
      <c r="D20" s="277">
        <v>4973664.3966875002</v>
      </c>
      <c r="E20" s="277">
        <v>12044806.070560548</v>
      </c>
      <c r="F20" s="277">
        <v>1379056.7603749998</v>
      </c>
      <c r="G20" s="278">
        <v>19761234.361623049</v>
      </c>
      <c r="H20" s="310"/>
      <c r="I20" s="533"/>
      <c r="J20" s="533"/>
      <c r="K20" s="533"/>
      <c r="L20" s="533"/>
      <c r="M20" s="533"/>
      <c r="N20" s="533"/>
    </row>
    <row r="21" spans="1:17" s="311" customFormat="1" ht="15.95" hidden="1" customHeight="1" x14ac:dyDescent="0.25">
      <c r="A21" s="354">
        <v>2015</v>
      </c>
      <c r="B21" s="354"/>
      <c r="C21" s="277">
        <v>1281675.436</v>
      </c>
      <c r="D21" s="277">
        <v>5633988.5420468748</v>
      </c>
      <c r="E21" s="277">
        <v>9655191.7144218758</v>
      </c>
      <c r="F21" s="277">
        <v>1007929.0499999999</v>
      </c>
      <c r="G21" s="278">
        <v>17578784.742468752</v>
      </c>
      <c r="H21" s="310"/>
      <c r="I21" s="533"/>
      <c r="J21" s="533"/>
      <c r="K21" s="533"/>
      <c r="L21" s="533"/>
      <c r="M21" s="533"/>
      <c r="N21" s="533"/>
    </row>
    <row r="22" spans="1:17" s="311" customFormat="1" ht="15.95" hidden="1" customHeight="1" x14ac:dyDescent="0.25">
      <c r="A22" s="354">
        <v>2014</v>
      </c>
      <c r="B22" s="354"/>
      <c r="C22" s="277">
        <v>965320.4259092001</v>
      </c>
      <c r="D22" s="277">
        <v>4531432.4376504002</v>
      </c>
      <c r="E22" s="277">
        <v>8928073.7850279994</v>
      </c>
      <c r="F22" s="277">
        <v>556749.35354179994</v>
      </c>
      <c r="G22" s="278">
        <v>14981576.0021294</v>
      </c>
      <c r="H22" s="310"/>
      <c r="I22" s="540"/>
      <c r="J22" s="540"/>
      <c r="K22" s="540"/>
      <c r="L22" s="540"/>
      <c r="M22" s="540"/>
      <c r="N22" s="540"/>
      <c r="O22" s="537"/>
      <c r="P22" s="537"/>
      <c r="Q22" s="537"/>
    </row>
    <row r="23" spans="1:17" s="311" customFormat="1" ht="15.95" hidden="1" customHeight="1" x14ac:dyDescent="0.25">
      <c r="A23" s="354">
        <v>2013</v>
      </c>
      <c r="B23" s="354"/>
      <c r="C23" s="277">
        <v>861412.91088587767</v>
      </c>
      <c r="D23" s="277">
        <v>5159364.87269013</v>
      </c>
      <c r="E23" s="277">
        <v>9600307.1115916315</v>
      </c>
      <c r="F23" s="277">
        <v>675824.77597754914</v>
      </c>
      <c r="G23" s="278">
        <v>16296909.67114519</v>
      </c>
      <c r="H23" s="310"/>
      <c r="I23" s="537" t="s">
        <v>518</v>
      </c>
      <c r="J23" s="538" t="s">
        <v>29</v>
      </c>
      <c r="K23" s="538" t="s">
        <v>30</v>
      </c>
      <c r="L23" s="538" t="s">
        <v>472</v>
      </c>
      <c r="M23" s="538" t="s">
        <v>473</v>
      </c>
      <c r="N23" s="538" t="s">
        <v>519</v>
      </c>
      <c r="O23" s="537"/>
      <c r="P23" s="537"/>
      <c r="Q23" s="537"/>
    </row>
    <row r="24" spans="1:17" s="311" customFormat="1" ht="15.95" hidden="1" customHeight="1" x14ac:dyDescent="0.25">
      <c r="A24" s="354">
        <v>2012</v>
      </c>
      <c r="B24" s="354"/>
      <c r="C24" s="277">
        <v>1123983.7768450629</v>
      </c>
      <c r="D24" s="277">
        <v>7344173.1734232502</v>
      </c>
      <c r="E24" s="277">
        <v>10839606.002870547</v>
      </c>
      <c r="F24" s="277">
        <v>795947.19007759495</v>
      </c>
      <c r="G24" s="278">
        <v>20103710.143216457</v>
      </c>
      <c r="H24" s="310"/>
      <c r="I24" s="539"/>
      <c r="J24" s="538"/>
      <c r="K24" s="538"/>
      <c r="L24" s="540"/>
      <c r="M24" s="540"/>
      <c r="N24" s="540"/>
      <c r="O24" s="537"/>
      <c r="P24" s="537"/>
      <c r="Q24" s="537"/>
    </row>
    <row r="25" spans="1:17" s="311" customFormat="1" ht="14.1" hidden="1" customHeight="1" x14ac:dyDescent="0.25">
      <c r="A25" s="354">
        <v>2011</v>
      </c>
      <c r="B25" s="354"/>
      <c r="C25" s="277">
        <v>1214647.970336</v>
      </c>
      <c r="D25" s="277">
        <v>10119190.362003963</v>
      </c>
      <c r="E25" s="277">
        <v>9412826.3774599992</v>
      </c>
      <c r="F25" s="277">
        <v>889028.926354</v>
      </c>
      <c r="G25" s="278">
        <v>21635693.636153962</v>
      </c>
      <c r="I25" s="537"/>
      <c r="J25" s="538"/>
      <c r="K25" s="538"/>
      <c r="L25" s="540"/>
      <c r="M25" s="540"/>
      <c r="N25" s="540"/>
      <c r="O25" s="537"/>
      <c r="P25" s="537"/>
      <c r="Q25" s="537"/>
    </row>
    <row r="26" spans="1:17" s="311" customFormat="1" ht="15" hidden="1" customHeight="1" x14ac:dyDescent="0.25">
      <c r="A26" s="354">
        <v>2010</v>
      </c>
      <c r="B26" s="354"/>
      <c r="C26" s="277">
        <v>1546864.4607889999</v>
      </c>
      <c r="D26" s="277">
        <v>14736494.590059442</v>
      </c>
      <c r="E26" s="277">
        <v>9921017.7308159992</v>
      </c>
      <c r="F26" s="277">
        <v>1664024.5431039997</v>
      </c>
      <c r="G26" s="278">
        <v>27868401.324768439</v>
      </c>
      <c r="I26" s="537"/>
      <c r="J26" s="538"/>
      <c r="K26" s="538"/>
      <c r="L26" s="540"/>
      <c r="M26" s="540"/>
      <c r="N26" s="540"/>
      <c r="O26" s="537"/>
      <c r="P26" s="537"/>
      <c r="Q26" s="537"/>
    </row>
    <row r="27" spans="1:17" s="311" customFormat="1" ht="7.5" customHeight="1" x14ac:dyDescent="0.25">
      <c r="A27" s="354"/>
      <c r="B27" s="354"/>
      <c r="C27" s="279"/>
      <c r="D27" s="279"/>
      <c r="E27" s="279"/>
      <c r="F27" s="279"/>
      <c r="G27" s="386"/>
      <c r="I27" s="537"/>
      <c r="J27" s="538"/>
      <c r="K27" s="538"/>
      <c r="L27" s="540"/>
      <c r="M27" s="540"/>
      <c r="N27" s="540"/>
    </row>
    <row r="28" spans="1:17" s="311" customFormat="1" ht="15.75" customHeight="1" x14ac:dyDescent="0.25">
      <c r="A28" s="354" t="s">
        <v>595</v>
      </c>
      <c r="B28" s="354"/>
      <c r="C28" s="277">
        <v>332833.82699999999</v>
      </c>
      <c r="D28" s="277">
        <v>1796872.0335680558</v>
      </c>
      <c r="E28" s="277">
        <v>5840881.4227215666</v>
      </c>
      <c r="F28" s="277">
        <v>1003563.77304</v>
      </c>
      <c r="G28" s="278">
        <v>8974151.0563296229</v>
      </c>
      <c r="I28" s="537"/>
      <c r="J28" s="538"/>
      <c r="K28" s="538"/>
      <c r="L28" s="540"/>
      <c r="M28" s="540"/>
      <c r="N28" s="540"/>
    </row>
    <row r="29" spans="1:17" s="311" customFormat="1" ht="15.75" customHeight="1" x14ac:dyDescent="0.25">
      <c r="A29" s="354" t="s">
        <v>584</v>
      </c>
      <c r="B29" s="354"/>
      <c r="C29" s="277">
        <v>357212.85081999999</v>
      </c>
      <c r="D29" s="277">
        <v>2141387.2716800002</v>
      </c>
      <c r="E29" s="277">
        <v>6127231.8062983621</v>
      </c>
      <c r="F29" s="277">
        <v>1032490.4101645</v>
      </c>
      <c r="G29" s="278">
        <v>9658322.3389628623</v>
      </c>
      <c r="I29" s="537"/>
      <c r="J29" s="538"/>
      <c r="K29" s="538"/>
      <c r="L29" s="540"/>
      <c r="M29" s="540"/>
      <c r="N29" s="540"/>
    </row>
    <row r="30" spans="1:17" s="311" customFormat="1" ht="7.5" customHeight="1" x14ac:dyDescent="0.25">
      <c r="A30" s="354"/>
      <c r="B30" s="354"/>
      <c r="C30" s="277"/>
      <c r="D30" s="277"/>
      <c r="E30" s="277"/>
      <c r="F30" s="277"/>
      <c r="G30" s="278"/>
      <c r="I30" s="537"/>
      <c r="J30" s="538"/>
      <c r="K30" s="538"/>
      <c r="L30" s="540"/>
      <c r="M30" s="540"/>
      <c r="N30" s="540"/>
    </row>
    <row r="31" spans="1:17" s="311" customFormat="1" ht="15.75" customHeight="1" x14ac:dyDescent="0.25">
      <c r="A31" s="354" t="s">
        <v>542</v>
      </c>
      <c r="B31" s="354"/>
      <c r="C31" s="277">
        <v>328867.01406108198</v>
      </c>
      <c r="D31" s="277">
        <v>2487857.1457800008</v>
      </c>
      <c r="E31" s="277">
        <v>6273791.9254966471</v>
      </c>
      <c r="F31" s="277">
        <v>958466.00528000004</v>
      </c>
      <c r="G31" s="278">
        <v>10048982.090617729</v>
      </c>
      <c r="I31" s="537"/>
      <c r="J31" s="538"/>
      <c r="K31" s="538"/>
      <c r="L31" s="540"/>
      <c r="M31" s="540"/>
      <c r="N31" s="540"/>
    </row>
    <row r="32" spans="1:17" s="311" customFormat="1" ht="15.75" customHeight="1" x14ac:dyDescent="0.25">
      <c r="A32" s="354" t="s">
        <v>541</v>
      </c>
      <c r="B32" s="354"/>
      <c r="C32" s="277">
        <v>312598.30074299418</v>
      </c>
      <c r="D32" s="277">
        <v>1898032.0192799999</v>
      </c>
      <c r="E32" s="277">
        <v>6040082.4576700004</v>
      </c>
      <c r="F32" s="277">
        <v>1084172.7894997792</v>
      </c>
      <c r="G32" s="278">
        <v>9334885.5671927743</v>
      </c>
      <c r="I32" s="537"/>
      <c r="J32" s="538"/>
      <c r="K32" s="538"/>
      <c r="L32" s="540"/>
      <c r="M32" s="540"/>
      <c r="N32" s="540"/>
    </row>
    <row r="33" spans="1:17" s="311" customFormat="1" ht="15.75" customHeight="1" x14ac:dyDescent="0.25">
      <c r="A33" s="354" t="s">
        <v>540</v>
      </c>
      <c r="B33" s="354"/>
      <c r="C33" s="277">
        <v>393471.96715840668</v>
      </c>
      <c r="D33" s="277">
        <v>1952640.8534493332</v>
      </c>
      <c r="E33" s="277">
        <v>5766426.5822399994</v>
      </c>
      <c r="F33" s="277">
        <v>943984.90788354585</v>
      </c>
      <c r="G33" s="278">
        <v>9056524.3107312843</v>
      </c>
      <c r="I33" s="537"/>
      <c r="J33" s="538"/>
      <c r="K33" s="538"/>
      <c r="L33" s="540"/>
      <c r="M33" s="540"/>
      <c r="N33" s="540"/>
    </row>
    <row r="34" spans="1:17" s="311" customFormat="1" ht="15.75" customHeight="1" x14ac:dyDescent="0.25">
      <c r="A34" s="354" t="s">
        <v>539</v>
      </c>
      <c r="B34" s="354"/>
      <c r="C34" s="277">
        <v>493234.44248542085</v>
      </c>
      <c r="D34" s="277">
        <v>1959205.9723299996</v>
      </c>
      <c r="E34" s="277">
        <v>5071609.0014049998</v>
      </c>
      <c r="F34" s="277">
        <v>806893.56225189776</v>
      </c>
      <c r="G34" s="278">
        <v>8330942.9784723176</v>
      </c>
      <c r="I34" s="537"/>
      <c r="J34" s="538"/>
      <c r="K34" s="538"/>
      <c r="L34" s="540"/>
      <c r="M34" s="540"/>
      <c r="N34" s="540"/>
    </row>
    <row r="35" spans="1:17" s="311" customFormat="1" ht="7.5" customHeight="1" x14ac:dyDescent="0.25">
      <c r="A35" s="354"/>
      <c r="B35" s="354"/>
      <c r="C35" s="277"/>
      <c r="D35" s="277"/>
      <c r="E35" s="277"/>
      <c r="F35" s="277"/>
      <c r="G35" s="278"/>
      <c r="I35" s="537"/>
      <c r="J35" s="538"/>
      <c r="K35" s="538"/>
      <c r="L35" s="540"/>
      <c r="M35" s="540"/>
      <c r="N35" s="540"/>
    </row>
    <row r="36" spans="1:17" s="311" customFormat="1" ht="15.75" customHeight="1" x14ac:dyDescent="0.25">
      <c r="A36" s="354" t="s">
        <v>538</v>
      </c>
      <c r="B36" s="354"/>
      <c r="C36" s="277">
        <v>401858.28823820583</v>
      </c>
      <c r="D36" s="277">
        <v>1746255.1943111226</v>
      </c>
      <c r="E36" s="277">
        <v>5519369.727815426</v>
      </c>
      <c r="F36" s="277">
        <v>851647.52122038987</v>
      </c>
      <c r="G36" s="278">
        <v>8519130.731585145</v>
      </c>
      <c r="I36" s="537"/>
      <c r="J36" s="538"/>
      <c r="K36" s="538"/>
      <c r="L36" s="540"/>
      <c r="M36" s="540"/>
      <c r="N36" s="540"/>
    </row>
    <row r="37" spans="1:17" s="311" customFormat="1" ht="15.75" customHeight="1" x14ac:dyDescent="0.25">
      <c r="A37" s="354" t="s">
        <v>537</v>
      </c>
      <c r="B37" s="354"/>
      <c r="C37" s="277">
        <v>399429.64834999997</v>
      </c>
      <c r="D37" s="277">
        <v>1668781.4018899999</v>
      </c>
      <c r="E37" s="277">
        <v>5106053.7001000009</v>
      </c>
      <c r="F37" s="277">
        <v>795214.28</v>
      </c>
      <c r="G37" s="278">
        <v>7969479.030340001</v>
      </c>
      <c r="I37" s="537"/>
      <c r="J37" s="538"/>
      <c r="K37" s="538"/>
      <c r="L37" s="540"/>
      <c r="M37" s="540"/>
      <c r="N37" s="540"/>
    </row>
    <row r="38" spans="1:17" s="311" customFormat="1" ht="15.75" customHeight="1" x14ac:dyDescent="0.25">
      <c r="A38" s="354" t="s">
        <v>536</v>
      </c>
      <c r="B38" s="354"/>
      <c r="C38" s="277">
        <v>332074.92640999996</v>
      </c>
      <c r="D38" s="277">
        <v>2098973.0158200003</v>
      </c>
      <c r="E38" s="277">
        <v>4455382.1023899987</v>
      </c>
      <c r="F38" s="277">
        <v>729820.84885176644</v>
      </c>
      <c r="G38" s="278">
        <v>7616250.8934717653</v>
      </c>
      <c r="I38" s="537"/>
      <c r="J38" s="538"/>
      <c r="K38" s="538"/>
      <c r="L38" s="540"/>
      <c r="M38" s="540"/>
      <c r="N38" s="540"/>
    </row>
    <row r="39" spans="1:17" s="311" customFormat="1" ht="15.75" customHeight="1" x14ac:dyDescent="0.25">
      <c r="A39" s="354" t="s">
        <v>535</v>
      </c>
      <c r="B39" s="354"/>
      <c r="C39" s="277">
        <v>345369.48690390785</v>
      </c>
      <c r="D39" s="277">
        <v>1657215.1630587899</v>
      </c>
      <c r="E39" s="277">
        <v>4720584.5151466029</v>
      </c>
      <c r="F39" s="277">
        <v>644610.47052097449</v>
      </c>
      <c r="G39" s="278">
        <v>7367779.635630277</v>
      </c>
      <c r="I39" s="537"/>
      <c r="J39" s="538"/>
      <c r="K39" s="538"/>
      <c r="L39" s="540"/>
      <c r="M39" s="540"/>
      <c r="N39" s="540"/>
    </row>
    <row r="40" spans="1:17" s="311" customFormat="1" ht="7.5" customHeight="1" x14ac:dyDescent="0.25">
      <c r="A40" s="354"/>
      <c r="B40" s="354"/>
      <c r="C40" s="277"/>
      <c r="D40" s="277"/>
      <c r="E40" s="277"/>
      <c r="F40" s="277"/>
      <c r="G40" s="278"/>
      <c r="I40" s="537"/>
      <c r="J40" s="538"/>
      <c r="K40" s="538"/>
      <c r="L40" s="540"/>
      <c r="M40" s="540"/>
      <c r="N40" s="540"/>
    </row>
    <row r="41" spans="1:17" s="311" customFormat="1" ht="15.75" customHeight="1" x14ac:dyDescent="0.25">
      <c r="A41" s="354" t="s">
        <v>534</v>
      </c>
      <c r="B41" s="354"/>
      <c r="C41" s="277">
        <v>246382.24514549843</v>
      </c>
      <c r="D41" s="277">
        <v>1596389.4556515412</v>
      </c>
      <c r="E41" s="277">
        <v>4013081.9376065149</v>
      </c>
      <c r="F41" s="277">
        <v>774052.11584442097</v>
      </c>
      <c r="G41" s="278">
        <v>6629905.7542479755</v>
      </c>
      <c r="I41" s="537"/>
      <c r="J41" s="538"/>
      <c r="K41" s="538"/>
      <c r="L41" s="540"/>
      <c r="M41" s="540"/>
      <c r="N41" s="540"/>
    </row>
    <row r="42" spans="1:17" s="311" customFormat="1" ht="15.75" customHeight="1" x14ac:dyDescent="0.25">
      <c r="A42" s="354" t="s">
        <v>533</v>
      </c>
      <c r="B42" s="354"/>
      <c r="C42" s="277">
        <v>332462.47678856115</v>
      </c>
      <c r="D42" s="277">
        <v>1561737.407536004</v>
      </c>
      <c r="E42" s="277">
        <v>4468596.775456992</v>
      </c>
      <c r="F42" s="277">
        <v>535924.43812515226</v>
      </c>
      <c r="G42" s="278">
        <v>6898721.0979067087</v>
      </c>
      <c r="I42" s="537"/>
      <c r="J42" s="538"/>
      <c r="K42" s="538"/>
      <c r="L42" s="540"/>
      <c r="M42" s="540"/>
      <c r="N42" s="540"/>
    </row>
    <row r="43" spans="1:17" s="311" customFormat="1" ht="15.75" customHeight="1" x14ac:dyDescent="0.25">
      <c r="A43" s="354" t="s">
        <v>532</v>
      </c>
      <c r="B43" s="354"/>
      <c r="C43" s="277">
        <v>266858.35867232108</v>
      </c>
      <c r="D43" s="277">
        <v>1448314.4193933301</v>
      </c>
      <c r="E43" s="277">
        <v>4347811.7441439675</v>
      </c>
      <c r="F43" s="277">
        <v>422325.79921321489</v>
      </c>
      <c r="G43" s="278">
        <v>6485310.3214228367</v>
      </c>
      <c r="I43" s="537"/>
      <c r="J43" s="538"/>
      <c r="K43" s="538"/>
      <c r="L43" s="540"/>
      <c r="M43" s="540"/>
      <c r="N43" s="540"/>
    </row>
    <row r="44" spans="1:17" s="311" customFormat="1" ht="15.95" customHeight="1" x14ac:dyDescent="0.25">
      <c r="A44" s="834" t="s">
        <v>531</v>
      </c>
      <c r="B44" s="834"/>
      <c r="C44" s="277">
        <v>245213.44891628009</v>
      </c>
      <c r="D44" s="277">
        <v>1788386.2771496007</v>
      </c>
      <c r="E44" s="277">
        <v>4611477.8963629194</v>
      </c>
      <c r="F44" s="277">
        <v>375124.24924999988</v>
      </c>
      <c r="G44" s="278">
        <v>7020201.8716787994</v>
      </c>
      <c r="H44" s="480"/>
      <c r="I44" s="537"/>
      <c r="J44" s="538"/>
      <c r="K44" s="538"/>
      <c r="L44" s="538"/>
      <c r="M44" s="538"/>
      <c r="N44" s="538"/>
      <c r="O44" s="537"/>
      <c r="P44" s="537"/>
      <c r="Q44" s="537"/>
    </row>
    <row r="45" spans="1:17" s="311" customFormat="1" ht="7.5" customHeight="1" x14ac:dyDescent="0.25">
      <c r="A45" s="568"/>
      <c r="B45" s="568"/>
      <c r="C45" s="277"/>
      <c r="D45" s="277"/>
      <c r="E45" s="277"/>
      <c r="F45" s="277"/>
      <c r="G45" s="278"/>
      <c r="H45" s="480"/>
      <c r="I45" s="537"/>
      <c r="J45" s="538"/>
      <c r="K45" s="538"/>
      <c r="L45" s="538"/>
      <c r="M45" s="538"/>
      <c r="N45" s="538"/>
      <c r="O45" s="537"/>
      <c r="P45" s="537"/>
      <c r="Q45" s="537"/>
    </row>
    <row r="46" spans="1:17" s="311" customFormat="1" ht="15.95" customHeight="1" x14ac:dyDescent="0.25">
      <c r="A46" s="834" t="s">
        <v>529</v>
      </c>
      <c r="B46" s="834"/>
      <c r="C46" s="277">
        <v>280130.76699999999</v>
      </c>
      <c r="D46" s="277">
        <v>1532727.0390099999</v>
      </c>
      <c r="E46" s="277">
        <v>4504261.7007199991</v>
      </c>
      <c r="F46" s="277">
        <v>508830.94312999997</v>
      </c>
      <c r="G46" s="278">
        <v>6825950.4498599991</v>
      </c>
      <c r="H46" s="480"/>
      <c r="I46" s="537"/>
      <c r="J46" s="538"/>
      <c r="K46" s="538"/>
      <c r="L46" s="538"/>
      <c r="M46" s="538"/>
      <c r="N46" s="538"/>
      <c r="O46" s="537"/>
      <c r="P46" s="537"/>
      <c r="Q46" s="537"/>
    </row>
    <row r="47" spans="1:17" s="311" customFormat="1" ht="15.95" customHeight="1" x14ac:dyDescent="0.25">
      <c r="A47" s="834" t="s">
        <v>528</v>
      </c>
      <c r="B47" s="834"/>
      <c r="C47" s="277">
        <v>239535.59822181825</v>
      </c>
      <c r="D47" s="277">
        <v>1539482.3742476606</v>
      </c>
      <c r="E47" s="277">
        <v>4799796.0379802203</v>
      </c>
      <c r="F47" s="277">
        <v>377870.05215542123</v>
      </c>
      <c r="G47" s="278">
        <v>6956684.0626051202</v>
      </c>
      <c r="H47" s="480"/>
      <c r="I47" s="480"/>
      <c r="J47" s="480"/>
      <c r="K47" s="480"/>
      <c r="L47" s="538"/>
      <c r="M47" s="538"/>
      <c r="N47" s="538"/>
      <c r="O47" s="537"/>
      <c r="P47" s="537"/>
      <c r="Q47" s="537"/>
    </row>
    <row r="48" spans="1:17" s="311" customFormat="1" ht="15.95" customHeight="1" x14ac:dyDescent="0.25">
      <c r="A48" s="834" t="s">
        <v>527</v>
      </c>
      <c r="B48" s="834"/>
      <c r="C48" s="277">
        <v>315817.31469695125</v>
      </c>
      <c r="D48" s="277">
        <v>1354568.1524383137</v>
      </c>
      <c r="E48" s="277">
        <v>4323812.9544563405</v>
      </c>
      <c r="F48" s="277">
        <v>492803.87557259866</v>
      </c>
      <c r="G48" s="278">
        <v>6487002.2971642045</v>
      </c>
      <c r="H48" s="480"/>
      <c r="I48" s="537"/>
      <c r="J48" s="538"/>
      <c r="K48" s="538"/>
      <c r="L48" s="538"/>
      <c r="M48" s="538"/>
      <c r="N48" s="538"/>
      <c r="O48" s="537"/>
      <c r="P48" s="537"/>
      <c r="Q48" s="537"/>
    </row>
    <row r="49" spans="1:17" s="311" customFormat="1" ht="15.95" customHeight="1" x14ac:dyDescent="0.25">
      <c r="A49" s="834" t="s">
        <v>526</v>
      </c>
      <c r="B49" s="834"/>
      <c r="C49" s="277">
        <v>266742.07448264561</v>
      </c>
      <c r="D49" s="277">
        <v>1568696.36939348</v>
      </c>
      <c r="E49" s="277">
        <v>4194051.9886371046</v>
      </c>
      <c r="F49" s="277">
        <v>586004.3801723544</v>
      </c>
      <c r="G49" s="278">
        <v>6615494.8126855819</v>
      </c>
      <c r="H49" s="480"/>
      <c r="I49" s="537"/>
      <c r="J49" s="538"/>
      <c r="K49" s="538"/>
      <c r="L49" s="538"/>
      <c r="M49" s="538"/>
      <c r="N49" s="538"/>
      <c r="O49" s="537"/>
      <c r="P49" s="537"/>
      <c r="Q49" s="537"/>
    </row>
    <row r="50" spans="1:17" s="311" customFormat="1" ht="7.5" customHeight="1" x14ac:dyDescent="0.25">
      <c r="A50" s="354"/>
      <c r="B50" s="354"/>
      <c r="C50" s="279"/>
      <c r="D50" s="279"/>
      <c r="E50" s="279"/>
      <c r="F50" s="279"/>
      <c r="G50" s="386"/>
      <c r="I50" s="528"/>
      <c r="J50" s="532"/>
      <c r="K50" s="532"/>
      <c r="L50" s="541"/>
      <c r="M50" s="541"/>
      <c r="N50" s="541"/>
    </row>
    <row r="51" spans="1:17" s="311" customFormat="1" ht="15.95" customHeight="1" x14ac:dyDescent="0.25">
      <c r="A51" s="834" t="s">
        <v>525</v>
      </c>
      <c r="B51" s="834"/>
      <c r="C51" s="277">
        <v>288921.92529103201</v>
      </c>
      <c r="D51" s="277">
        <v>1590388.3449009145</v>
      </c>
      <c r="E51" s="277">
        <v>4324144.5711627118</v>
      </c>
      <c r="F51" s="277">
        <v>535023.95574308443</v>
      </c>
      <c r="G51" s="278">
        <v>6738478.7970977435</v>
      </c>
      <c r="H51" s="480"/>
      <c r="I51" s="537"/>
      <c r="J51" s="538"/>
      <c r="K51" s="538"/>
      <c r="L51" s="538"/>
      <c r="M51" s="538"/>
      <c r="N51" s="538"/>
      <c r="O51" s="537"/>
      <c r="P51" s="537"/>
      <c r="Q51" s="537"/>
    </row>
    <row r="52" spans="1:17" s="311" customFormat="1" ht="15.95" customHeight="1" x14ac:dyDescent="0.25">
      <c r="A52" s="834" t="s">
        <v>524</v>
      </c>
      <c r="B52" s="834"/>
      <c r="C52" s="277">
        <v>214626.9526325</v>
      </c>
      <c r="D52" s="277">
        <v>1370528.648735567</v>
      </c>
      <c r="E52" s="277">
        <v>4124813.3470771736</v>
      </c>
      <c r="F52" s="277">
        <v>455000.60185418383</v>
      </c>
      <c r="G52" s="278">
        <v>6164969.5502994247</v>
      </c>
      <c r="H52" s="480"/>
      <c r="I52" s="537"/>
      <c r="J52" s="538"/>
      <c r="K52" s="538"/>
      <c r="L52" s="538"/>
      <c r="M52" s="538"/>
      <c r="N52" s="538"/>
      <c r="O52" s="537"/>
      <c r="P52" s="537"/>
      <c r="Q52" s="537"/>
    </row>
    <row r="53" spans="1:17" s="311" customFormat="1" ht="15.95" customHeight="1" x14ac:dyDescent="0.25">
      <c r="A53" s="834" t="s">
        <v>523</v>
      </c>
      <c r="B53" s="834"/>
      <c r="C53" s="277">
        <v>211823.20809217461</v>
      </c>
      <c r="D53" s="277">
        <v>1446266.6873747387</v>
      </c>
      <c r="E53" s="277">
        <v>3895331.4915758311</v>
      </c>
      <c r="F53" s="277">
        <v>506456.04472978355</v>
      </c>
      <c r="G53" s="278">
        <v>6059877.4317725273</v>
      </c>
      <c r="H53" s="480"/>
      <c r="I53" s="537"/>
      <c r="J53" s="538"/>
      <c r="K53" s="538"/>
      <c r="L53" s="538"/>
      <c r="M53" s="538"/>
      <c r="N53" s="538"/>
      <c r="O53" s="537"/>
      <c r="P53" s="537"/>
      <c r="Q53" s="537"/>
    </row>
    <row r="54" spans="1:17" s="311" customFormat="1" ht="15.75" customHeight="1" x14ac:dyDescent="0.25">
      <c r="A54" s="834" t="s">
        <v>522</v>
      </c>
      <c r="B54" s="834"/>
      <c r="C54" s="277">
        <v>311222.34310928301</v>
      </c>
      <c r="D54" s="277">
        <v>1682789.30093844</v>
      </c>
      <c r="E54" s="277">
        <v>4834239.5868523624</v>
      </c>
      <c r="F54" s="277">
        <v>503238.09246030799</v>
      </c>
      <c r="G54" s="278">
        <v>7331489.3233603938</v>
      </c>
      <c r="H54" s="480"/>
      <c r="I54" s="537"/>
      <c r="J54" s="538"/>
      <c r="K54" s="538"/>
      <c r="L54" s="538"/>
      <c r="M54" s="538"/>
      <c r="N54" s="538"/>
      <c r="O54" s="537"/>
      <c r="P54" s="537"/>
      <c r="Q54" s="537"/>
    </row>
    <row r="55" spans="1:17" s="311" customFormat="1" ht="7.5" customHeight="1" x14ac:dyDescent="0.25">
      <c r="A55" s="354"/>
      <c r="B55" s="354"/>
      <c r="C55" s="279"/>
      <c r="D55" s="279"/>
      <c r="E55" s="279"/>
      <c r="F55" s="279"/>
      <c r="G55" s="386"/>
      <c r="I55" s="528"/>
      <c r="J55" s="532"/>
      <c r="K55" s="532"/>
      <c r="L55" s="541"/>
      <c r="M55" s="541"/>
      <c r="N55" s="541"/>
    </row>
    <row r="56" spans="1:17" s="311" customFormat="1" ht="15.95" customHeight="1" x14ac:dyDescent="0.25">
      <c r="A56" s="834" t="s">
        <v>516</v>
      </c>
      <c r="B56" s="834"/>
      <c r="C56" s="277">
        <v>457921.94439999998</v>
      </c>
      <c r="D56" s="277">
        <v>1500858.7303212001</v>
      </c>
      <c r="E56" s="277">
        <v>4276150.5094814766</v>
      </c>
      <c r="F56" s="277">
        <v>454357.87604424899</v>
      </c>
      <c r="G56" s="278">
        <v>6689289.0602469258</v>
      </c>
      <c r="H56" s="480"/>
      <c r="I56" s="537"/>
      <c r="J56" s="538"/>
      <c r="K56" s="538"/>
      <c r="L56" s="538"/>
      <c r="M56" s="538"/>
      <c r="N56" s="538"/>
      <c r="O56" s="537"/>
      <c r="P56" s="537"/>
      <c r="Q56" s="537"/>
    </row>
    <row r="57" spans="1:17" s="311" customFormat="1" ht="15.95" customHeight="1" x14ac:dyDescent="0.25">
      <c r="A57" s="834" t="s">
        <v>514</v>
      </c>
      <c r="B57" s="834"/>
      <c r="C57" s="277">
        <v>476166.30054717913</v>
      </c>
      <c r="D57" s="277">
        <v>1340863.398740561</v>
      </c>
      <c r="E57" s="277">
        <v>5543544.7080541039</v>
      </c>
      <c r="F57" s="277">
        <v>382110.0626013382</v>
      </c>
      <c r="G57" s="278">
        <v>7742684.4699431816</v>
      </c>
      <c r="H57" s="480"/>
      <c r="J57" s="533"/>
      <c r="K57" s="533"/>
      <c r="L57" s="533"/>
      <c r="M57" s="533"/>
      <c r="N57" s="533"/>
      <c r="O57" s="537"/>
      <c r="P57" s="537"/>
      <c r="Q57" s="537"/>
    </row>
    <row r="58" spans="1:17" s="311" customFormat="1" ht="15.95" customHeight="1" x14ac:dyDescent="0.25">
      <c r="A58" s="834" t="s">
        <v>508</v>
      </c>
      <c r="B58" s="834"/>
      <c r="C58" s="277">
        <v>230431.26725</v>
      </c>
      <c r="D58" s="277">
        <v>1008815.1447061539</v>
      </c>
      <c r="E58" s="277">
        <v>2882372.7442254792</v>
      </c>
      <c r="F58" s="277">
        <v>242730.0928833333</v>
      </c>
      <c r="G58" s="278">
        <v>4364349.2490649661</v>
      </c>
      <c r="H58" s="480"/>
      <c r="J58" s="533"/>
      <c r="K58" s="533"/>
      <c r="L58" s="533"/>
      <c r="M58" s="533"/>
      <c r="N58" s="533"/>
      <c r="O58" s="537"/>
      <c r="P58" s="537"/>
      <c r="Q58" s="537"/>
    </row>
    <row r="59" spans="1:17" s="311" customFormat="1" ht="15.95" customHeight="1" x14ac:dyDescent="0.25">
      <c r="A59" s="834" t="s">
        <v>506</v>
      </c>
      <c r="B59" s="834"/>
      <c r="C59" s="277">
        <v>509684.19188897999</v>
      </c>
      <c r="D59" s="277">
        <v>1759311.50909829</v>
      </c>
      <c r="E59" s="277">
        <v>5306279.2932869112</v>
      </c>
      <c r="F59" s="277">
        <v>366423.33977894019</v>
      </c>
      <c r="G59" s="278">
        <v>7941698.3340531215</v>
      </c>
      <c r="H59" s="442"/>
      <c r="I59" s="540"/>
      <c r="J59" s="540"/>
      <c r="K59" s="540"/>
      <c r="L59" s="540"/>
      <c r="M59" s="540"/>
      <c r="N59" s="540"/>
      <c r="O59" s="537"/>
      <c r="P59" s="537"/>
      <c r="Q59" s="537"/>
    </row>
    <row r="60" spans="1:17" s="311" customFormat="1" ht="7.5" customHeight="1" x14ac:dyDescent="0.25">
      <c r="A60" s="354"/>
      <c r="B60" s="354"/>
      <c r="C60" s="279"/>
      <c r="D60" s="279"/>
      <c r="E60" s="279"/>
      <c r="F60" s="279"/>
      <c r="G60" s="386"/>
      <c r="I60" s="536"/>
      <c r="J60" s="536"/>
      <c r="K60" s="536"/>
      <c r="L60" s="536"/>
      <c r="M60" s="536"/>
      <c r="N60" s="536"/>
    </row>
    <row r="61" spans="1:17" s="311" customFormat="1" ht="15.95" customHeight="1" x14ac:dyDescent="0.25">
      <c r="A61" s="834" t="s">
        <v>503</v>
      </c>
      <c r="B61" s="834"/>
      <c r="C61" s="277">
        <v>544098.20661999995</v>
      </c>
      <c r="D61" s="277">
        <v>1751734.6568200001</v>
      </c>
      <c r="E61" s="277">
        <v>4785405.6581097003</v>
      </c>
      <c r="F61" s="277">
        <v>407153.15600000002</v>
      </c>
      <c r="G61" s="278">
        <v>7488391.6775497003</v>
      </c>
      <c r="H61" s="442"/>
      <c r="I61" s="536"/>
      <c r="J61" s="536"/>
      <c r="K61" s="536"/>
      <c r="L61" s="536"/>
      <c r="M61" s="536"/>
      <c r="N61" s="536"/>
    </row>
    <row r="62" spans="1:17" s="311" customFormat="1" ht="15.95" customHeight="1" x14ac:dyDescent="0.25">
      <c r="A62" s="834" t="s">
        <v>501</v>
      </c>
      <c r="B62" s="834"/>
      <c r="C62" s="277">
        <v>493530.20312000002</v>
      </c>
      <c r="D62" s="277">
        <v>1512919.8022100001</v>
      </c>
      <c r="E62" s="277">
        <v>4939115.6729699997</v>
      </c>
      <c r="F62" s="277">
        <v>358424.69569999998</v>
      </c>
      <c r="G62" s="278">
        <v>7303990.3739999998</v>
      </c>
      <c r="H62" s="442"/>
      <c r="I62" s="536"/>
      <c r="J62" s="536"/>
      <c r="K62" s="536"/>
      <c r="L62" s="536"/>
      <c r="M62" s="536"/>
      <c r="N62" s="536"/>
    </row>
    <row r="63" spans="1:17" s="311" customFormat="1" ht="15.95" customHeight="1" x14ac:dyDescent="0.25">
      <c r="A63" s="834" t="s">
        <v>498</v>
      </c>
      <c r="B63" s="834"/>
      <c r="C63" s="277">
        <v>469054.12478999997</v>
      </c>
      <c r="D63" s="277">
        <v>1928579.8815299999</v>
      </c>
      <c r="E63" s="277">
        <v>4135376.3629999999</v>
      </c>
      <c r="F63" s="277">
        <v>371950.10365999996</v>
      </c>
      <c r="G63" s="278">
        <v>6904960.4729799991</v>
      </c>
      <c r="I63" s="536"/>
      <c r="J63" s="536"/>
      <c r="K63" s="536"/>
      <c r="L63" s="536"/>
      <c r="M63" s="536"/>
      <c r="N63" s="536"/>
    </row>
    <row r="64" spans="1:17" s="311" customFormat="1" ht="15.95" customHeight="1" x14ac:dyDescent="0.25">
      <c r="A64" s="835" t="s">
        <v>495</v>
      </c>
      <c r="B64" s="835"/>
      <c r="C64" s="277">
        <v>398727.467</v>
      </c>
      <c r="D64" s="277">
        <v>2089536.9469999999</v>
      </c>
      <c r="E64" s="277">
        <v>4959797.426</v>
      </c>
      <c r="F64" s="277">
        <v>399477.56199999998</v>
      </c>
      <c r="G64" s="278">
        <v>7847539.4019999998</v>
      </c>
      <c r="I64" s="536"/>
      <c r="J64" s="536"/>
      <c r="K64" s="536"/>
      <c r="L64" s="536"/>
      <c r="M64" s="536"/>
      <c r="N64" s="536"/>
    </row>
    <row r="65" spans="1:14" s="311" customFormat="1" ht="7.5" customHeight="1" x14ac:dyDescent="0.25">
      <c r="A65" s="354"/>
      <c r="B65" s="354"/>
      <c r="C65" s="279"/>
      <c r="D65" s="279"/>
      <c r="E65" s="279"/>
      <c r="F65" s="279"/>
      <c r="G65" s="386"/>
      <c r="I65" s="536"/>
      <c r="J65" s="536"/>
      <c r="K65" s="536"/>
      <c r="L65" s="536"/>
      <c r="M65" s="536"/>
      <c r="N65" s="536"/>
    </row>
    <row r="66" spans="1:14" s="311" customFormat="1" ht="15.95" customHeight="1" x14ac:dyDescent="0.25">
      <c r="A66" s="414" t="s">
        <v>479</v>
      </c>
      <c r="B66" s="414"/>
      <c r="C66" s="415">
        <v>389246.70299999998</v>
      </c>
      <c r="D66" s="415">
        <v>1987269.4569999999</v>
      </c>
      <c r="E66" s="415">
        <v>4425212.057</v>
      </c>
      <c r="F66" s="415">
        <v>399964.43199999997</v>
      </c>
      <c r="G66" s="440">
        <v>7201692.6490000002</v>
      </c>
      <c r="H66" s="310"/>
      <c r="I66" s="536"/>
      <c r="J66" s="536"/>
      <c r="K66" s="536"/>
      <c r="L66" s="536"/>
      <c r="M66" s="536"/>
      <c r="N66" s="536"/>
    </row>
    <row r="67" spans="1:14" s="311" customFormat="1" ht="15.95" customHeight="1" x14ac:dyDescent="0.25">
      <c r="A67" s="414" t="s">
        <v>477</v>
      </c>
      <c r="B67" s="414"/>
      <c r="C67" s="415">
        <v>382713.85900999996</v>
      </c>
      <c r="D67" s="415">
        <v>2113901.0112900003</v>
      </c>
      <c r="E67" s="415">
        <v>4728279.201410003</v>
      </c>
      <c r="F67" s="415">
        <v>392333.24099999998</v>
      </c>
      <c r="G67" s="440">
        <v>7617227.3127100039</v>
      </c>
      <c r="H67" s="310"/>
      <c r="I67" s="536"/>
      <c r="J67" s="536"/>
      <c r="K67" s="536"/>
      <c r="L67" s="536"/>
      <c r="M67" s="536"/>
      <c r="N67" s="536"/>
    </row>
    <row r="68" spans="1:14" s="311" customFormat="1" ht="15.95" customHeight="1" x14ac:dyDescent="0.25">
      <c r="A68" s="414" t="s">
        <v>474</v>
      </c>
      <c r="B68" s="414"/>
      <c r="C68" s="415">
        <v>366629.73040000006</v>
      </c>
      <c r="D68" s="415">
        <v>2217221.7525999998</v>
      </c>
      <c r="E68" s="415">
        <v>4451876.6560000004</v>
      </c>
      <c r="F68" s="415">
        <v>373911.6</v>
      </c>
      <c r="G68" s="440">
        <v>7409639.7390000001</v>
      </c>
      <c r="H68" s="310"/>
      <c r="I68" s="536"/>
      <c r="J68" s="536"/>
      <c r="K68" s="536"/>
      <c r="L68" s="536"/>
      <c r="M68" s="536"/>
      <c r="N68" s="536"/>
    </row>
    <row r="69" spans="1:14" s="311" customFormat="1" ht="15.95" customHeight="1" x14ac:dyDescent="0.25">
      <c r="A69" s="354" t="s">
        <v>470</v>
      </c>
      <c r="B69" s="354"/>
      <c r="C69" s="277">
        <v>322380.91399999999</v>
      </c>
      <c r="D69" s="277">
        <v>1655182.0260000001</v>
      </c>
      <c r="E69" s="277">
        <v>4230102.8380000005</v>
      </c>
      <c r="F69" s="277">
        <v>525531.20299999998</v>
      </c>
      <c r="G69" s="278">
        <v>6733196.9810000006</v>
      </c>
      <c r="I69" s="536"/>
      <c r="J69" s="536"/>
      <c r="K69" s="536"/>
      <c r="L69" s="536"/>
      <c r="M69" s="536"/>
      <c r="N69" s="536"/>
    </row>
    <row r="70" spans="1:14" s="311" customFormat="1" ht="1.5" hidden="1" customHeight="1" x14ac:dyDescent="0.25">
      <c r="A70" s="354"/>
      <c r="B70" s="354"/>
      <c r="C70" s="279"/>
      <c r="D70" s="279"/>
      <c r="E70" s="279"/>
      <c r="F70" s="279"/>
      <c r="G70" s="386"/>
      <c r="I70" s="536"/>
      <c r="J70" s="536"/>
      <c r="K70" s="536"/>
      <c r="L70" s="536"/>
      <c r="M70" s="536"/>
      <c r="N70" s="536"/>
    </row>
    <row r="71" spans="1:14" s="311" customFormat="1" ht="15.95" hidden="1" customHeight="1" x14ac:dyDescent="0.25">
      <c r="A71" s="354" t="s">
        <v>468</v>
      </c>
      <c r="B71" s="354"/>
      <c r="C71" s="277">
        <v>334420.033</v>
      </c>
      <c r="D71" s="277">
        <v>1184129.555979999</v>
      </c>
      <c r="E71" s="277">
        <v>3697597.0269999998</v>
      </c>
      <c r="F71" s="277">
        <v>419488.53159999999</v>
      </c>
      <c r="G71" s="278">
        <v>5635635.1475799996</v>
      </c>
      <c r="I71" s="533"/>
      <c r="J71" s="533"/>
      <c r="K71" s="533"/>
      <c r="L71" s="533"/>
      <c r="M71" s="533"/>
      <c r="N71" s="533"/>
    </row>
    <row r="72" spans="1:14" s="311" customFormat="1" ht="15.95" hidden="1" customHeight="1" x14ac:dyDescent="0.25">
      <c r="A72" s="354" t="s">
        <v>464</v>
      </c>
      <c r="B72" s="354"/>
      <c r="C72" s="277">
        <v>215517.70209999997</v>
      </c>
      <c r="D72" s="277">
        <v>1450993.6189200005</v>
      </c>
      <c r="E72" s="277">
        <v>3571847.7829999998</v>
      </c>
      <c r="F72" s="277">
        <v>454899.36700000003</v>
      </c>
      <c r="G72" s="278">
        <v>5693258.4710200001</v>
      </c>
      <c r="I72" s="536"/>
      <c r="J72" s="536"/>
      <c r="K72" s="536"/>
      <c r="L72" s="536"/>
      <c r="M72" s="536"/>
      <c r="N72" s="536"/>
    </row>
    <row r="73" spans="1:14" s="311" customFormat="1" ht="15.95" hidden="1" customHeight="1" x14ac:dyDescent="0.25">
      <c r="A73" s="354" t="s">
        <v>461</v>
      </c>
      <c r="B73" s="354"/>
      <c r="C73" s="277">
        <v>219375.481</v>
      </c>
      <c r="D73" s="277">
        <v>1332245.362</v>
      </c>
      <c r="E73" s="277">
        <v>3562098.0010000002</v>
      </c>
      <c r="F73" s="277">
        <v>399858.64899999998</v>
      </c>
      <c r="G73" s="278">
        <v>5513577.4930000007</v>
      </c>
      <c r="I73" s="533"/>
      <c r="J73" s="533"/>
      <c r="K73" s="533"/>
      <c r="L73" s="533"/>
      <c r="M73" s="533"/>
      <c r="N73" s="533"/>
    </row>
    <row r="74" spans="1:14" s="311" customFormat="1" ht="15.95" hidden="1" customHeight="1" x14ac:dyDescent="0.25">
      <c r="A74" s="354" t="s">
        <v>456</v>
      </c>
      <c r="B74" s="354"/>
      <c r="C74" s="277">
        <v>338637.77799999999</v>
      </c>
      <c r="D74" s="277">
        <v>1396004.6629999999</v>
      </c>
      <c r="E74" s="277">
        <v>3521458.96361</v>
      </c>
      <c r="F74" s="277">
        <v>471149.06900000002</v>
      </c>
      <c r="G74" s="278">
        <v>5727250.4736099998</v>
      </c>
      <c r="I74" s="536"/>
      <c r="J74" s="536"/>
      <c r="K74" s="536"/>
      <c r="L74" s="536"/>
      <c r="M74" s="536"/>
      <c r="N74" s="536"/>
    </row>
    <row r="75" spans="1:14" s="311" customFormat="1" ht="1.9" customHeight="1" x14ac:dyDescent="0.25">
      <c r="A75" s="354"/>
      <c r="B75" s="354"/>
      <c r="C75" s="279"/>
      <c r="D75" s="279"/>
      <c r="E75" s="279"/>
      <c r="F75" s="279"/>
      <c r="G75" s="386"/>
      <c r="I75" s="536"/>
      <c r="J75" s="536"/>
      <c r="K75" s="536"/>
      <c r="L75" s="536"/>
      <c r="M75" s="536"/>
      <c r="N75" s="536"/>
    </row>
    <row r="76" spans="1:14" s="311" customFormat="1" ht="15.95" hidden="1" customHeight="1" x14ac:dyDescent="0.25">
      <c r="A76" s="354" t="s">
        <v>443</v>
      </c>
      <c r="B76" s="354"/>
      <c r="C76" s="277">
        <v>307683.89500000002</v>
      </c>
      <c r="D76" s="277">
        <v>1101438.3689999999</v>
      </c>
      <c r="E76" s="277">
        <v>3482924.62</v>
      </c>
      <c r="F76" s="277">
        <v>415192.54</v>
      </c>
      <c r="G76" s="278">
        <v>5307239.4239999996</v>
      </c>
      <c r="I76" s="536"/>
      <c r="J76" s="536"/>
      <c r="K76" s="536"/>
      <c r="L76" s="536"/>
      <c r="M76" s="536"/>
      <c r="N76" s="536"/>
    </row>
    <row r="77" spans="1:14" s="311" customFormat="1" ht="15.95" hidden="1" customHeight="1" x14ac:dyDescent="0.25">
      <c r="A77" s="354" t="s">
        <v>441</v>
      </c>
      <c r="B77" s="354"/>
      <c r="C77" s="277">
        <v>323796.18300000002</v>
      </c>
      <c r="D77" s="277">
        <v>1284130.4680000001</v>
      </c>
      <c r="E77" s="277">
        <v>3304119.4169999999</v>
      </c>
      <c r="F77" s="277">
        <v>352263.038</v>
      </c>
      <c r="G77" s="278">
        <v>5264309.1059999997</v>
      </c>
      <c r="I77" s="536"/>
      <c r="J77" s="536"/>
      <c r="K77" s="536"/>
      <c r="L77" s="536"/>
      <c r="M77" s="536"/>
      <c r="N77" s="536"/>
    </row>
    <row r="78" spans="1:14" s="311" customFormat="1" ht="15.95" hidden="1" customHeight="1" x14ac:dyDescent="0.25">
      <c r="A78" s="354" t="s">
        <v>435</v>
      </c>
      <c r="B78" s="354"/>
      <c r="C78" s="277">
        <v>392328.11499999999</v>
      </c>
      <c r="D78" s="277">
        <v>1257892.2206875</v>
      </c>
      <c r="E78" s="277">
        <v>2610342.0285605467</v>
      </c>
      <c r="F78" s="277">
        <v>288649.86737499997</v>
      </c>
      <c r="G78" s="278">
        <v>4549212.231623047</v>
      </c>
      <c r="I78" s="536"/>
      <c r="J78" s="536"/>
      <c r="K78" s="536"/>
      <c r="L78" s="536"/>
      <c r="M78" s="536"/>
      <c r="N78" s="536"/>
    </row>
    <row r="79" spans="1:14" s="311" customFormat="1" ht="15.95" hidden="1" customHeight="1" x14ac:dyDescent="0.25">
      <c r="A79" s="354" t="s">
        <v>427</v>
      </c>
      <c r="B79" s="354"/>
      <c r="C79" s="277">
        <v>339898.94099999999</v>
      </c>
      <c r="D79" s="277">
        <v>1330203.3389999999</v>
      </c>
      <c r="E79" s="277">
        <v>2647420.0049999999</v>
      </c>
      <c r="F79" s="277">
        <v>322951.315</v>
      </c>
      <c r="G79" s="278">
        <v>4640473.6000000006</v>
      </c>
      <c r="I79" s="533"/>
      <c r="J79" s="533"/>
      <c r="K79" s="533"/>
      <c r="L79" s="536"/>
      <c r="M79" s="533"/>
      <c r="N79" s="533"/>
    </row>
    <row r="80" spans="1:14" s="311" customFormat="1" ht="5.0999999999999996" hidden="1" customHeight="1" x14ac:dyDescent="0.25">
      <c r="A80" s="354"/>
      <c r="B80" s="354"/>
      <c r="C80" s="279"/>
      <c r="D80" s="279"/>
      <c r="E80" s="279"/>
      <c r="F80" s="279"/>
      <c r="G80" s="386"/>
      <c r="I80" s="536"/>
      <c r="J80" s="536"/>
      <c r="K80" s="536"/>
      <c r="L80" s="536"/>
      <c r="M80" s="536"/>
      <c r="N80" s="536"/>
    </row>
    <row r="81" spans="1:14" s="311" customFormat="1" ht="15.95" hidden="1" customHeight="1" x14ac:dyDescent="0.25">
      <c r="A81" s="354" t="s">
        <v>421</v>
      </c>
      <c r="B81" s="354"/>
      <c r="C81" s="277">
        <v>376073.22100000002</v>
      </c>
      <c r="D81" s="277">
        <v>1213172.69</v>
      </c>
      <c r="E81" s="277">
        <v>2474460.2710000002</v>
      </c>
      <c r="F81" s="277">
        <v>365504.522</v>
      </c>
      <c r="G81" s="278">
        <v>4429210.7039999999</v>
      </c>
      <c r="I81" s="536"/>
      <c r="J81" s="536"/>
      <c r="K81" s="536"/>
      <c r="L81" s="536"/>
      <c r="M81" s="536"/>
      <c r="N81" s="536"/>
    </row>
    <row r="82" spans="1:14" s="311" customFormat="1" ht="15.95" hidden="1" customHeight="1" x14ac:dyDescent="0.25">
      <c r="A82" s="354" t="s">
        <v>419</v>
      </c>
      <c r="B82" s="354"/>
      <c r="C82" s="277">
        <v>314778.25599999999</v>
      </c>
      <c r="D82" s="277">
        <v>1722862.162</v>
      </c>
      <c r="E82" s="277">
        <v>2596365.7480000001</v>
      </c>
      <c r="F82" s="277">
        <v>230029.09599999999</v>
      </c>
      <c r="G82" s="278">
        <v>4864035.2620000001</v>
      </c>
      <c r="I82" s="536"/>
      <c r="J82" s="536"/>
      <c r="K82" s="536"/>
      <c r="L82" s="536"/>
      <c r="M82" s="536"/>
      <c r="N82" s="536"/>
    </row>
    <row r="83" spans="1:14" s="311" customFormat="1" ht="15.95" hidden="1" customHeight="1" x14ac:dyDescent="0.25">
      <c r="A83" s="354" t="s">
        <v>413</v>
      </c>
      <c r="B83" s="354"/>
      <c r="C83" s="277">
        <v>322297.69400000002</v>
      </c>
      <c r="D83" s="277">
        <v>1320726.3659999999</v>
      </c>
      <c r="E83" s="277">
        <v>2291943.0749999997</v>
      </c>
      <c r="F83" s="277">
        <v>202923.94599999994</v>
      </c>
      <c r="G83" s="278">
        <v>4137891.0809999998</v>
      </c>
      <c r="I83" s="536"/>
      <c r="J83" s="536"/>
      <c r="K83" s="536"/>
      <c r="L83" s="536"/>
      <c r="M83" s="536"/>
      <c r="N83" s="536"/>
    </row>
    <row r="84" spans="1:14" s="311" customFormat="1" ht="15.95" hidden="1" customHeight="1" x14ac:dyDescent="0.25">
      <c r="A84" s="354" t="s">
        <v>412</v>
      </c>
      <c r="B84" s="354"/>
      <c r="C84" s="277">
        <v>268526.26500000001</v>
      </c>
      <c r="D84" s="277">
        <v>1377227.3240468749</v>
      </c>
      <c r="E84" s="277">
        <v>2292422.6204218748</v>
      </c>
      <c r="F84" s="277">
        <v>209471.48599999995</v>
      </c>
      <c r="G84" s="278">
        <v>4147647.6954687499</v>
      </c>
      <c r="I84" s="536"/>
      <c r="J84" s="536"/>
      <c r="K84" s="536"/>
      <c r="L84" s="536"/>
      <c r="M84" s="536"/>
      <c r="N84" s="536"/>
    </row>
    <row r="85" spans="1:14" s="311" customFormat="1" ht="3" hidden="1" customHeight="1" x14ac:dyDescent="0.25">
      <c r="A85" s="354"/>
      <c r="B85" s="354"/>
      <c r="C85" s="279"/>
      <c r="D85" s="279"/>
      <c r="E85" s="279"/>
      <c r="F85" s="279"/>
      <c r="G85" s="386"/>
      <c r="I85" s="536"/>
      <c r="J85" s="536"/>
      <c r="K85" s="536"/>
      <c r="L85" s="536"/>
      <c r="M85" s="536"/>
      <c r="N85" s="536"/>
    </row>
    <row r="86" spans="1:14" s="311" customFormat="1" ht="1.5" customHeight="1" thickBot="1" x14ac:dyDescent="0.3">
      <c r="A86" s="420"/>
      <c r="B86" s="420"/>
      <c r="C86" s="421"/>
      <c r="D86" s="421"/>
      <c r="E86" s="421"/>
      <c r="F86" s="421"/>
      <c r="G86" s="421"/>
      <c r="I86" s="533"/>
      <c r="J86" s="533"/>
      <c r="K86" s="533"/>
      <c r="L86" s="533"/>
      <c r="M86" s="533"/>
      <c r="N86" s="533"/>
    </row>
    <row r="87" spans="1:14" s="311" customFormat="1" ht="15.95" hidden="1" customHeight="1" x14ac:dyDescent="0.25">
      <c r="A87" s="354" t="s">
        <v>402</v>
      </c>
      <c r="B87" s="354"/>
      <c r="C87" s="277">
        <v>273723.76500000001</v>
      </c>
      <c r="D87" s="277">
        <v>1190792.713</v>
      </c>
      <c r="E87" s="277">
        <v>2184432.4689999996</v>
      </c>
      <c r="F87" s="277">
        <v>163158.02499999999</v>
      </c>
      <c r="G87" s="278">
        <v>3812106.9719999996</v>
      </c>
      <c r="I87" s="533"/>
      <c r="J87" s="533"/>
      <c r="K87" s="533"/>
      <c r="L87" s="533"/>
      <c r="M87" s="533"/>
      <c r="N87" s="533"/>
    </row>
    <row r="88" spans="1:14" s="311" customFormat="1" ht="15.95" hidden="1" customHeight="1" x14ac:dyDescent="0.25">
      <c r="A88" s="354" t="s">
        <v>396</v>
      </c>
      <c r="B88" s="354"/>
      <c r="C88" s="277">
        <v>245696.057</v>
      </c>
      <c r="D88" s="277">
        <v>1057639.186</v>
      </c>
      <c r="E88" s="277">
        <v>2368000.9920000001</v>
      </c>
      <c r="F88" s="277">
        <v>127626.11899999999</v>
      </c>
      <c r="G88" s="278">
        <v>3798962.3540000003</v>
      </c>
      <c r="I88" s="533"/>
      <c r="J88" s="533"/>
      <c r="K88" s="533"/>
      <c r="L88" s="533"/>
      <c r="M88" s="533"/>
      <c r="N88" s="533"/>
    </row>
    <row r="89" spans="1:14" s="311" customFormat="1" ht="15.95" hidden="1" customHeight="1" x14ac:dyDescent="0.25">
      <c r="A89" s="354" t="s">
        <v>363</v>
      </c>
      <c r="B89" s="354"/>
      <c r="C89" s="277">
        <v>193570.25090920003</v>
      </c>
      <c r="D89" s="277">
        <v>1160077.8426504</v>
      </c>
      <c r="E89" s="277">
        <v>2351413.0020280005</v>
      </c>
      <c r="F89" s="277">
        <v>118236.94354179998</v>
      </c>
      <c r="G89" s="278">
        <v>3823298.0391294006</v>
      </c>
      <c r="I89" s="536"/>
      <c r="J89" s="536"/>
      <c r="K89" s="536"/>
      <c r="L89" s="536"/>
      <c r="M89" s="536"/>
      <c r="N89" s="536"/>
    </row>
    <row r="90" spans="1:14" s="311" customFormat="1" ht="15.95" hidden="1" customHeight="1" x14ac:dyDescent="0.25">
      <c r="A90" s="354" t="s">
        <v>364</v>
      </c>
      <c r="B90" s="354"/>
      <c r="C90" s="277">
        <v>252330.353</v>
      </c>
      <c r="D90" s="277">
        <v>1122922.696</v>
      </c>
      <c r="E90" s="277">
        <v>2024227.3219999999</v>
      </c>
      <c r="F90" s="277">
        <v>147728.26599999997</v>
      </c>
      <c r="G90" s="278">
        <v>3547208.6370000001</v>
      </c>
      <c r="I90" s="536"/>
      <c r="J90" s="536"/>
      <c r="K90" s="536"/>
      <c r="L90" s="536"/>
      <c r="M90" s="536"/>
      <c r="N90" s="536"/>
    </row>
    <row r="91" spans="1:14" s="311" customFormat="1" ht="1.5" hidden="1" customHeight="1" x14ac:dyDescent="0.25">
      <c r="A91" s="354"/>
      <c r="B91" s="354"/>
      <c r="C91" s="279"/>
      <c r="D91" s="279"/>
      <c r="E91" s="279"/>
      <c r="F91" s="279"/>
      <c r="G91" s="386"/>
      <c r="I91" s="536"/>
      <c r="J91" s="536"/>
      <c r="K91" s="536"/>
      <c r="L91" s="536"/>
      <c r="M91" s="536"/>
      <c r="N91" s="536"/>
    </row>
    <row r="92" spans="1:14" s="311" customFormat="1" ht="15.95" hidden="1" customHeight="1" x14ac:dyDescent="0.25">
      <c r="A92" s="354" t="s">
        <v>365</v>
      </c>
      <c r="B92" s="354"/>
      <c r="C92" s="277">
        <v>227502.36440733547</v>
      </c>
      <c r="D92" s="277">
        <v>1123080.1696147532</v>
      </c>
      <c r="E92" s="277">
        <v>2480812.5846017925</v>
      </c>
      <c r="F92" s="277">
        <v>214034.92044172352</v>
      </c>
      <c r="G92" s="278">
        <v>4045430.0390656046</v>
      </c>
      <c r="I92" s="536"/>
      <c r="J92" s="536"/>
      <c r="K92" s="536"/>
      <c r="L92" s="536"/>
      <c r="M92" s="536"/>
      <c r="N92" s="536"/>
    </row>
    <row r="93" spans="1:14" s="311" customFormat="1" ht="15.95" hidden="1" customHeight="1" x14ac:dyDescent="0.25">
      <c r="A93" s="354" t="s">
        <v>366</v>
      </c>
      <c r="B93" s="354"/>
      <c r="C93" s="277">
        <v>214246.82034999999</v>
      </c>
      <c r="D93" s="277">
        <v>1177522.9195999999</v>
      </c>
      <c r="E93" s="277">
        <v>2397943.6236</v>
      </c>
      <c r="F93" s="277">
        <v>157101.69227999999</v>
      </c>
      <c r="G93" s="278">
        <v>3946815.05583</v>
      </c>
      <c r="I93" s="536"/>
      <c r="J93" s="536"/>
      <c r="K93" s="536"/>
      <c r="L93" s="536"/>
      <c r="M93" s="536"/>
      <c r="N93" s="536"/>
    </row>
    <row r="94" spans="1:14" s="311" customFormat="1" ht="15.95" hidden="1" customHeight="1" x14ac:dyDescent="0.25">
      <c r="A94" s="354" t="s">
        <v>367</v>
      </c>
      <c r="B94" s="354"/>
      <c r="C94" s="277">
        <v>256395.557</v>
      </c>
      <c r="D94" s="277">
        <v>1449882.801</v>
      </c>
      <c r="E94" s="277">
        <v>2541929.5789999994</v>
      </c>
      <c r="F94" s="277">
        <v>158758.83300000001</v>
      </c>
      <c r="G94" s="278">
        <v>4406966.7699999986</v>
      </c>
      <c r="I94" s="536"/>
      <c r="J94" s="536"/>
      <c r="K94" s="536"/>
      <c r="L94" s="536"/>
      <c r="M94" s="536"/>
      <c r="N94" s="536"/>
    </row>
    <row r="95" spans="1:14" s="311" customFormat="1" ht="15.95" hidden="1" customHeight="1" x14ac:dyDescent="0.25">
      <c r="A95" s="354" t="s">
        <v>368</v>
      </c>
      <c r="B95" s="354"/>
      <c r="C95" s="277">
        <v>163268.16912854221</v>
      </c>
      <c r="D95" s="277">
        <v>1408878.9824753772</v>
      </c>
      <c r="E95" s="277">
        <v>2179621.32438984</v>
      </c>
      <c r="F95" s="277">
        <v>145929.33025582563</v>
      </c>
      <c r="G95" s="278">
        <v>3897697.806249585</v>
      </c>
      <c r="I95" s="536"/>
      <c r="J95" s="536"/>
      <c r="K95" s="536"/>
      <c r="L95" s="536"/>
      <c r="M95" s="536"/>
      <c r="N95" s="536"/>
    </row>
    <row r="96" spans="1:14" s="311" customFormat="1" ht="3" hidden="1" customHeight="1" thickBot="1" x14ac:dyDescent="0.3">
      <c r="A96" s="420"/>
      <c r="B96" s="420"/>
      <c r="C96" s="421"/>
      <c r="D96" s="421"/>
      <c r="E96" s="421"/>
      <c r="F96" s="421"/>
      <c r="G96" s="421"/>
      <c r="I96" s="536"/>
      <c r="J96" s="536"/>
      <c r="K96" s="536"/>
      <c r="L96" s="536"/>
      <c r="M96" s="536"/>
      <c r="N96" s="536"/>
    </row>
    <row r="97" spans="1:14" s="311" customFormat="1" ht="15.95" hidden="1" customHeight="1" x14ac:dyDescent="0.25">
      <c r="A97" s="354" t="s">
        <v>369</v>
      </c>
      <c r="B97" s="354"/>
      <c r="C97" s="277">
        <v>273643.93064079998</v>
      </c>
      <c r="D97" s="277">
        <v>1385319.1734232502</v>
      </c>
      <c r="E97" s="277">
        <v>2879189.2010222995</v>
      </c>
      <c r="F97" s="277">
        <v>244494.97181200003</v>
      </c>
      <c r="G97" s="278">
        <v>4782647.2768983506</v>
      </c>
      <c r="I97" s="536"/>
      <c r="J97" s="536"/>
      <c r="K97" s="536"/>
      <c r="L97" s="536"/>
      <c r="M97" s="536"/>
      <c r="N97" s="536"/>
    </row>
    <row r="98" spans="1:14" s="311" customFormat="1" ht="15.95" hidden="1" customHeight="1" x14ac:dyDescent="0.25">
      <c r="A98" s="354" t="s">
        <v>370</v>
      </c>
      <c r="B98" s="354"/>
      <c r="C98" s="277">
        <v>275548.22184826288</v>
      </c>
      <c r="D98" s="277">
        <v>1774580</v>
      </c>
      <c r="E98" s="277">
        <v>2738627.9827512479</v>
      </c>
      <c r="F98" s="277">
        <v>149057.406422595</v>
      </c>
      <c r="G98" s="278">
        <v>4937813.6110221054</v>
      </c>
      <c r="I98" s="536"/>
      <c r="J98" s="536"/>
      <c r="K98" s="536"/>
      <c r="L98" s="536"/>
      <c r="M98" s="536"/>
      <c r="N98" s="536"/>
    </row>
    <row r="99" spans="1:14" s="311" customFormat="1" ht="15.95" hidden="1" customHeight="1" x14ac:dyDescent="0.25">
      <c r="A99" s="354" t="s">
        <v>371</v>
      </c>
      <c r="B99" s="354"/>
      <c r="C99" s="277">
        <v>218946.542021</v>
      </c>
      <c r="D99" s="277">
        <v>1833216</v>
      </c>
      <c r="E99" s="277">
        <v>2773767.2750910004</v>
      </c>
      <c r="F99" s="277">
        <v>222495.33596299999</v>
      </c>
      <c r="G99" s="278">
        <v>5048425.1530750003</v>
      </c>
      <c r="I99" s="536"/>
      <c r="J99" s="536"/>
      <c r="K99" s="536"/>
      <c r="L99" s="536"/>
      <c r="M99" s="536"/>
      <c r="N99" s="536"/>
    </row>
    <row r="100" spans="1:14" s="311" customFormat="1" ht="15.95" hidden="1" customHeight="1" x14ac:dyDescent="0.25">
      <c r="A100" s="354" t="s">
        <v>372</v>
      </c>
      <c r="B100" s="354"/>
      <c r="C100" s="277">
        <v>355845.08233499998</v>
      </c>
      <c r="D100" s="277">
        <v>2351058</v>
      </c>
      <c r="E100" s="277">
        <v>2448021.5440059998</v>
      </c>
      <c r="F100" s="277">
        <v>179899.47587999993</v>
      </c>
      <c r="G100" s="278">
        <v>5334824.102221</v>
      </c>
      <c r="I100" s="536"/>
      <c r="J100" s="536"/>
      <c r="K100" s="536"/>
      <c r="L100" s="536"/>
      <c r="M100" s="536"/>
      <c r="N100" s="536"/>
    </row>
    <row r="101" spans="1:14" s="311" customFormat="1" ht="15.75" hidden="1" thickBot="1" x14ac:dyDescent="0.3">
      <c r="A101" s="420"/>
      <c r="B101" s="420"/>
      <c r="C101" s="421"/>
      <c r="D101" s="421"/>
      <c r="E101" s="421"/>
      <c r="F101" s="421"/>
      <c r="G101" s="421"/>
      <c r="I101" s="536"/>
      <c r="J101" s="536"/>
      <c r="K101" s="536"/>
      <c r="L101" s="536"/>
      <c r="M101" s="536"/>
      <c r="N101" s="536"/>
    </row>
    <row r="102" spans="1:14" s="311" customFormat="1" ht="14.1" hidden="1" customHeight="1" x14ac:dyDescent="0.25">
      <c r="A102" s="354" t="s">
        <v>373</v>
      </c>
      <c r="B102" s="354"/>
      <c r="C102" s="277">
        <v>319818.30961200001</v>
      </c>
      <c r="D102" s="277">
        <v>2037023.9236538005</v>
      </c>
      <c r="E102" s="277">
        <v>2848469.5947819995</v>
      </c>
      <c r="F102" s="277">
        <v>186043.34759999998</v>
      </c>
      <c r="G102" s="277">
        <v>5391355.1756477999</v>
      </c>
      <c r="I102" s="536"/>
      <c r="J102" s="536"/>
      <c r="K102" s="536"/>
      <c r="L102" s="536"/>
      <c r="M102" s="536"/>
      <c r="N102" s="536"/>
    </row>
    <row r="103" spans="1:14" s="311" customFormat="1" ht="14.1" hidden="1" customHeight="1" x14ac:dyDescent="0.25">
      <c r="A103" s="354" t="s">
        <v>374</v>
      </c>
      <c r="B103" s="354"/>
      <c r="C103" s="277">
        <v>286563.83269399998</v>
      </c>
      <c r="D103" s="277">
        <v>2248238.7311381595</v>
      </c>
      <c r="E103" s="277">
        <v>2344634.711042</v>
      </c>
      <c r="F103" s="277">
        <v>282209.32259</v>
      </c>
      <c r="G103" s="277">
        <v>5161646.5974641601</v>
      </c>
      <c r="I103" s="536"/>
      <c r="J103" s="536"/>
      <c r="K103" s="536"/>
      <c r="L103" s="536"/>
      <c r="M103" s="536"/>
      <c r="N103" s="536"/>
    </row>
    <row r="104" spans="1:14" s="311" customFormat="1" ht="14.1" hidden="1" customHeight="1" x14ac:dyDescent="0.25">
      <c r="A104" s="354" t="s">
        <v>375</v>
      </c>
      <c r="B104" s="354"/>
      <c r="C104" s="277">
        <v>323629</v>
      </c>
      <c r="D104" s="277">
        <v>2725025</v>
      </c>
      <c r="E104" s="277">
        <v>1933720</v>
      </c>
      <c r="F104" s="277">
        <v>173152</v>
      </c>
      <c r="G104" s="277">
        <v>5155527</v>
      </c>
      <c r="I104" s="536"/>
      <c r="J104" s="536"/>
      <c r="K104" s="536"/>
      <c r="L104" s="536"/>
      <c r="M104" s="536"/>
      <c r="N104" s="536"/>
    </row>
    <row r="105" spans="1:14" s="311" customFormat="1" ht="14.1" hidden="1" customHeight="1" x14ac:dyDescent="0.25">
      <c r="A105" s="354" t="s">
        <v>376</v>
      </c>
      <c r="B105" s="354"/>
      <c r="C105" s="277">
        <v>284636.82803000003</v>
      </c>
      <c r="D105" s="277">
        <v>3108902.7072120025</v>
      </c>
      <c r="E105" s="277">
        <v>2286002.0716359997</v>
      </c>
      <c r="F105" s="277">
        <v>247624.25616400002</v>
      </c>
      <c r="G105" s="277">
        <v>5927165.8630420025</v>
      </c>
      <c r="I105" s="536"/>
      <c r="J105" s="536"/>
      <c r="K105" s="536"/>
      <c r="L105" s="536"/>
      <c r="M105" s="536"/>
      <c r="N105" s="536"/>
    </row>
    <row r="106" spans="1:14" s="311" customFormat="1" ht="8.1" hidden="1" customHeight="1" x14ac:dyDescent="0.25">
      <c r="A106" s="354"/>
      <c r="B106" s="354"/>
      <c r="C106" s="279"/>
      <c r="D106" s="279"/>
      <c r="E106" s="279"/>
      <c r="F106" s="279"/>
      <c r="G106" s="279"/>
      <c r="I106" s="536"/>
      <c r="J106" s="536"/>
      <c r="K106" s="536"/>
      <c r="L106" s="536"/>
      <c r="M106" s="536"/>
      <c r="N106" s="536"/>
    </row>
    <row r="107" spans="1:14" s="311" customFormat="1" ht="4.5" hidden="1" customHeight="1" thickBot="1" x14ac:dyDescent="0.3">
      <c r="A107" s="389"/>
      <c r="B107" s="389"/>
      <c r="C107" s="350"/>
      <c r="D107" s="350"/>
      <c r="E107" s="350"/>
      <c r="F107" s="350"/>
      <c r="G107" s="350"/>
      <c r="I107" s="536"/>
      <c r="J107" s="536"/>
      <c r="K107" s="536"/>
      <c r="L107" s="536"/>
      <c r="M107" s="536"/>
      <c r="N107" s="536"/>
    </row>
    <row r="108" spans="1:14" s="311" customFormat="1" ht="14.1" hidden="1" customHeight="1" x14ac:dyDescent="0.25">
      <c r="A108" s="354" t="s">
        <v>377</v>
      </c>
      <c r="B108" s="354"/>
      <c r="C108" s="277">
        <v>370478.82606199995</v>
      </c>
      <c r="D108" s="277">
        <v>3681926.7911693007</v>
      </c>
      <c r="E108" s="277">
        <v>2450974.7673359998</v>
      </c>
      <c r="F108" s="277">
        <v>441435.95813999989</v>
      </c>
      <c r="G108" s="277">
        <v>6944816.3427072996</v>
      </c>
      <c r="I108" s="536"/>
      <c r="J108" s="536"/>
      <c r="K108" s="536"/>
      <c r="L108" s="536"/>
      <c r="M108" s="536"/>
      <c r="N108" s="536"/>
    </row>
    <row r="109" spans="1:14" s="311" customFormat="1" ht="14.1" hidden="1" customHeight="1" x14ac:dyDescent="0.25">
      <c r="A109" s="354" t="s">
        <v>378</v>
      </c>
      <c r="B109" s="354"/>
      <c r="C109" s="277">
        <v>393538.26634100004</v>
      </c>
      <c r="D109" s="277">
        <v>3535529.8947804011</v>
      </c>
      <c r="E109" s="277">
        <v>2280287.8570480002</v>
      </c>
      <c r="F109" s="277">
        <v>369775.12238399999</v>
      </c>
      <c r="G109" s="277">
        <v>6579131.1405534009</v>
      </c>
      <c r="I109" s="536"/>
      <c r="J109" s="536"/>
      <c r="K109" s="536"/>
      <c r="L109" s="536"/>
      <c r="M109" s="536"/>
      <c r="N109" s="536"/>
    </row>
    <row r="110" spans="1:14" s="311" customFormat="1" ht="14.1" hidden="1" customHeight="1" x14ac:dyDescent="0.25">
      <c r="A110" s="354" t="s">
        <v>379</v>
      </c>
      <c r="B110" s="354"/>
      <c r="C110" s="277">
        <v>343608.05958999996</v>
      </c>
      <c r="D110" s="277">
        <v>3842184.0130167399</v>
      </c>
      <c r="E110" s="277">
        <v>2800984.6134299994</v>
      </c>
      <c r="F110" s="277">
        <v>366238.7312119999</v>
      </c>
      <c r="G110" s="277">
        <v>7353015.4172487389</v>
      </c>
      <c r="I110" s="536"/>
      <c r="J110" s="536"/>
      <c r="K110" s="536"/>
      <c r="L110" s="536"/>
      <c r="M110" s="536"/>
      <c r="N110" s="536"/>
    </row>
    <row r="111" spans="1:14" s="311" customFormat="1" ht="14.1" hidden="1" customHeight="1" x14ac:dyDescent="0.25">
      <c r="A111" s="354" t="s">
        <v>380</v>
      </c>
      <c r="B111" s="354"/>
      <c r="C111" s="277">
        <v>439239.30879600003</v>
      </c>
      <c r="D111" s="277">
        <v>3676853.8910930008</v>
      </c>
      <c r="E111" s="277">
        <v>2388770.4930020003</v>
      </c>
      <c r="F111" s="277">
        <v>486574.73136799998</v>
      </c>
      <c r="G111" s="277">
        <v>6991438.4242590014</v>
      </c>
      <c r="I111" s="536"/>
      <c r="J111" s="536"/>
      <c r="K111" s="536"/>
      <c r="L111" s="536"/>
      <c r="M111" s="536"/>
      <c r="N111" s="536"/>
    </row>
  </sheetData>
  <mergeCells count="18">
    <mergeCell ref="A51:B51"/>
    <mergeCell ref="A49:B49"/>
    <mergeCell ref="A48:B48"/>
    <mergeCell ref="A47:B47"/>
    <mergeCell ref="B1:B2"/>
    <mergeCell ref="A44:B44"/>
    <mergeCell ref="A46:B46"/>
    <mergeCell ref="A64:B64"/>
    <mergeCell ref="A63:B63"/>
    <mergeCell ref="A62:B62"/>
    <mergeCell ref="A61:B61"/>
    <mergeCell ref="A59:B59"/>
    <mergeCell ref="A52:B52"/>
    <mergeCell ref="A58:B58"/>
    <mergeCell ref="A57:B57"/>
    <mergeCell ref="A56:B56"/>
    <mergeCell ref="A54:B54"/>
    <mergeCell ref="A53:B53"/>
  </mergeCells>
  <pageMargins left="0.59055118110236204" right="0.59055118110236204" top="0.511811023622047" bottom="0.511811023622047" header="0.511811023622047" footer="0.511811023622047"/>
  <pageSetup paperSize="9" scale="86" firstPageNumber="26" orientation="portrait" useFirstPageNumber="1" r:id="rId1"/>
  <headerFooter>
    <oddFooter>&amp;C&amp;"Arial,Regular"&amp;10 &amp;11&amp;P</oddFooter>
  </headerFooter>
  <rowBreaks count="1" manualBreakCount="1">
    <brk id="86" max="6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14"/>
  <sheetViews>
    <sheetView view="pageBreakPreview" zoomScaleNormal="100" zoomScaleSheetLayoutView="100" workbookViewId="0">
      <pane ySplit="9" topLeftCell="A10" activePane="bottomLeft" state="frozen"/>
      <selection pane="bottomLeft" activeCell="C16" sqref="C16"/>
    </sheetView>
  </sheetViews>
  <sheetFormatPr defaultColWidth="8.85546875" defaultRowHeight="15" x14ac:dyDescent="0.25"/>
  <cols>
    <col min="1" max="1" width="8.5703125" style="122" bestFit="1" customWidth="1"/>
    <col min="2" max="2" width="8" style="122" customWidth="1"/>
    <col min="3" max="6" width="17" style="122" customWidth="1"/>
    <col min="7" max="7" width="20" style="122" customWidth="1"/>
    <col min="8" max="8" width="14.28515625" style="122" bestFit="1" customWidth="1"/>
    <col min="9" max="9" width="10.140625" style="122" bestFit="1" customWidth="1"/>
    <col min="10" max="11" width="15.28515625" style="534" bestFit="1" customWidth="1"/>
    <col min="12" max="12" width="16.85546875" style="534" bestFit="1" customWidth="1"/>
    <col min="13" max="13" width="15.28515625" style="534" bestFit="1" customWidth="1"/>
    <col min="14" max="14" width="16.85546875" style="534" bestFit="1" customWidth="1"/>
    <col min="15" max="16384" width="8.85546875" style="122"/>
  </cols>
  <sheetData>
    <row r="1" spans="1:14" ht="18.75" customHeight="1" x14ac:dyDescent="0.25">
      <c r="A1" s="511" t="s">
        <v>580</v>
      </c>
      <c r="B1" s="742">
        <v>9</v>
      </c>
      <c r="C1" s="423" t="s">
        <v>606</v>
      </c>
      <c r="D1" s="381"/>
      <c r="E1" s="381"/>
      <c r="F1" s="381"/>
      <c r="G1" s="381"/>
    </row>
    <row r="2" spans="1:14" ht="18.75" customHeight="1" x14ac:dyDescent="0.25">
      <c r="A2" s="447" t="s">
        <v>581</v>
      </c>
      <c r="B2" s="742"/>
      <c r="C2" s="424" t="s">
        <v>607</v>
      </c>
      <c r="D2" s="382"/>
      <c r="E2" s="382"/>
      <c r="F2" s="382"/>
      <c r="G2" s="382"/>
    </row>
    <row r="3" spans="1:14" ht="5.0999999999999996" customHeight="1" x14ac:dyDescent="0.25">
      <c r="A3" s="383"/>
      <c r="B3" s="361"/>
      <c r="C3" s="382"/>
      <c r="D3" s="382"/>
      <c r="E3" s="382"/>
      <c r="F3" s="382"/>
      <c r="G3" s="382"/>
    </row>
    <row r="4" spans="1:14" x14ac:dyDescent="0.25">
      <c r="A4" s="384"/>
      <c r="B4" s="384"/>
      <c r="C4" s="384"/>
      <c r="D4" s="384"/>
      <c r="E4" s="384"/>
      <c r="F4" s="384"/>
      <c r="G4" s="385" t="s">
        <v>394</v>
      </c>
    </row>
    <row r="5" spans="1:14" s="425" customFormat="1" ht="26.25" customHeight="1" x14ac:dyDescent="0.25">
      <c r="A5" s="599" t="s">
        <v>579</v>
      </c>
      <c r="B5" s="599"/>
      <c r="C5" s="599"/>
      <c r="D5" s="599"/>
      <c r="E5" s="599"/>
      <c r="F5" s="599"/>
      <c r="G5" s="599"/>
      <c r="J5" s="535"/>
      <c r="K5" s="535"/>
      <c r="L5" s="535"/>
      <c r="M5" s="535"/>
      <c r="N5" s="535"/>
    </row>
    <row r="6" spans="1:14" s="425" customFormat="1" ht="45" x14ac:dyDescent="0.25">
      <c r="A6" s="570" t="s">
        <v>437</v>
      </c>
      <c r="B6" s="574"/>
      <c r="C6" s="573" t="s">
        <v>398</v>
      </c>
      <c r="D6" s="573" t="s">
        <v>399</v>
      </c>
      <c r="E6" s="573" t="s">
        <v>400</v>
      </c>
      <c r="F6" s="573" t="s">
        <v>434</v>
      </c>
      <c r="G6" s="573" t="s">
        <v>107</v>
      </c>
      <c r="J6" s="535"/>
      <c r="K6" s="535"/>
      <c r="L6" s="535"/>
      <c r="M6" s="535"/>
      <c r="N6" s="535"/>
    </row>
    <row r="7" spans="1:14" s="425" customFormat="1" ht="30" customHeight="1" x14ac:dyDescent="0.25">
      <c r="A7" s="726" t="s">
        <v>438</v>
      </c>
      <c r="B7" s="726"/>
      <c r="C7" s="591" t="s">
        <v>325</v>
      </c>
      <c r="D7" s="591" t="s">
        <v>439</v>
      </c>
      <c r="E7" s="591" t="s">
        <v>324</v>
      </c>
      <c r="F7" s="591" t="s">
        <v>530</v>
      </c>
      <c r="G7" s="591" t="s">
        <v>133</v>
      </c>
      <c r="J7" s="535"/>
      <c r="K7" s="535"/>
      <c r="L7" s="535"/>
      <c r="M7" s="535"/>
      <c r="N7" s="535"/>
    </row>
    <row r="8" spans="1:14" ht="5.0999999999999996" customHeight="1" x14ac:dyDescent="0.25">
      <c r="A8" s="591"/>
      <c r="B8" s="591"/>
      <c r="C8" s="591"/>
      <c r="D8" s="591"/>
      <c r="E8" s="591"/>
      <c r="F8" s="591"/>
      <c r="G8" s="591"/>
    </row>
    <row r="9" spans="1:14" ht="0.6" customHeight="1" x14ac:dyDescent="0.25">
      <c r="A9" s="717"/>
      <c r="B9" s="717"/>
      <c r="C9" s="717"/>
      <c r="D9" s="717"/>
      <c r="E9" s="717"/>
      <c r="F9" s="717"/>
      <c r="G9" s="717"/>
    </row>
    <row r="10" spans="1:14" ht="7.5" customHeight="1" x14ac:dyDescent="0.25">
      <c r="A10" s="717"/>
      <c r="B10" s="717"/>
      <c r="C10" s="717"/>
      <c r="D10" s="717"/>
      <c r="E10" s="717"/>
      <c r="F10" s="717"/>
      <c r="G10" s="717"/>
    </row>
    <row r="11" spans="1:14" s="311" customFormat="1" ht="15" customHeight="1" x14ac:dyDescent="0.25">
      <c r="A11" s="354">
        <v>2025</v>
      </c>
      <c r="B11" s="354"/>
      <c r="C11" s="277">
        <v>735519.79982814542</v>
      </c>
      <c r="D11" s="277">
        <v>1795463.9104485642</v>
      </c>
      <c r="E11" s="277">
        <v>22748659.158992734</v>
      </c>
      <c r="F11" s="277">
        <v>2587965.0523111862</v>
      </c>
      <c r="G11" s="278">
        <v>27867607.921580628</v>
      </c>
      <c r="H11" s="480"/>
      <c r="I11" s="310"/>
      <c r="J11" s="533"/>
      <c r="K11" s="533"/>
      <c r="L11" s="533"/>
      <c r="M11" s="533"/>
      <c r="N11" s="533"/>
    </row>
    <row r="12" spans="1:14" s="311" customFormat="1" ht="15" customHeight="1" x14ac:dyDescent="0.25">
      <c r="A12" s="354">
        <v>2024</v>
      </c>
      <c r="B12" s="354"/>
      <c r="C12" s="277">
        <v>706563.36833145702</v>
      </c>
      <c r="D12" s="277">
        <v>2023681.0699799515</v>
      </c>
      <c r="E12" s="277">
        <v>23834662.390277203</v>
      </c>
      <c r="F12" s="277">
        <v>2259977.7766739116</v>
      </c>
      <c r="G12" s="278">
        <v>28824884.605262518</v>
      </c>
      <c r="H12" s="480"/>
      <c r="I12" s="310"/>
      <c r="J12" s="533"/>
      <c r="K12" s="533"/>
      <c r="L12" s="533"/>
      <c r="M12" s="533"/>
      <c r="N12" s="533"/>
    </row>
    <row r="13" spans="1:14" s="311" customFormat="1" ht="15" customHeight="1" x14ac:dyDescent="0.25">
      <c r="A13" s="354">
        <v>2023</v>
      </c>
      <c r="B13" s="354"/>
      <c r="C13" s="277">
        <v>809122.61855388433</v>
      </c>
      <c r="D13" s="277">
        <v>1295993.8847298038</v>
      </c>
      <c r="E13" s="277">
        <v>20986131.711024716</v>
      </c>
      <c r="F13" s="277">
        <v>1951276.9155799416</v>
      </c>
      <c r="G13" s="278">
        <v>25042525.129888348</v>
      </c>
      <c r="H13" s="480"/>
      <c r="I13" s="310"/>
      <c r="J13" s="533"/>
      <c r="K13" s="533"/>
      <c r="L13" s="533"/>
      <c r="M13" s="533"/>
      <c r="N13" s="533"/>
    </row>
    <row r="14" spans="1:14" s="311" customFormat="1" ht="15" customHeight="1" x14ac:dyDescent="0.25">
      <c r="A14" s="354">
        <v>2022</v>
      </c>
      <c r="B14" s="354"/>
      <c r="C14" s="277">
        <v>640141.20819026034</v>
      </c>
      <c r="D14" s="277">
        <v>2584424.4058738956</v>
      </c>
      <c r="E14" s="277">
        <v>16231699.445840346</v>
      </c>
      <c r="F14" s="277">
        <v>2214951.7295061476</v>
      </c>
      <c r="G14" s="278">
        <v>21671216.789410651</v>
      </c>
      <c r="H14" s="480"/>
      <c r="I14" s="310"/>
      <c r="J14" s="533"/>
      <c r="K14" s="533"/>
      <c r="L14" s="533"/>
      <c r="M14" s="533"/>
      <c r="N14" s="533"/>
    </row>
    <row r="15" spans="1:14" s="311" customFormat="1" ht="15" customHeight="1" x14ac:dyDescent="0.25">
      <c r="A15" s="354">
        <v>2021</v>
      </c>
      <c r="B15" s="354"/>
      <c r="C15" s="277">
        <v>594734.96099655761</v>
      </c>
      <c r="D15" s="277">
        <v>1679279.3912231873</v>
      </c>
      <c r="E15" s="277">
        <v>19085281.119938061</v>
      </c>
      <c r="F15" s="277">
        <v>1964457.8186957333</v>
      </c>
      <c r="G15" s="278">
        <v>23323753.290853541</v>
      </c>
      <c r="H15" s="480"/>
      <c r="I15" s="310"/>
      <c r="J15" s="533"/>
      <c r="K15" s="533"/>
      <c r="L15" s="533"/>
      <c r="M15" s="533"/>
      <c r="N15" s="533"/>
    </row>
    <row r="16" spans="1:14" s="311" customFormat="1" ht="15" customHeight="1" x14ac:dyDescent="0.25">
      <c r="A16" s="354">
        <v>2020</v>
      </c>
      <c r="B16" s="354"/>
      <c r="C16" s="277">
        <v>676922.2314096241</v>
      </c>
      <c r="D16" s="277">
        <v>1708584.84040789</v>
      </c>
      <c r="E16" s="277">
        <v>22014512.077913541</v>
      </c>
      <c r="F16" s="277">
        <v>1664693.1809668485</v>
      </c>
      <c r="G16" s="278">
        <v>26064712.330697905</v>
      </c>
      <c r="H16" s="480"/>
      <c r="I16" s="310"/>
      <c r="J16" s="533"/>
      <c r="K16" s="533"/>
      <c r="L16" s="533"/>
      <c r="M16" s="533"/>
      <c r="N16" s="533"/>
    </row>
    <row r="17" spans="1:14" s="311" customFormat="1" ht="15" customHeight="1" x14ac:dyDescent="0.25">
      <c r="A17" s="354">
        <v>2019</v>
      </c>
      <c r="B17" s="354"/>
      <c r="C17" s="277">
        <v>1069810.4165000001</v>
      </c>
      <c r="D17" s="277">
        <v>2286831.6320000002</v>
      </c>
      <c r="E17" s="277">
        <v>31103732.576103497</v>
      </c>
      <c r="F17" s="277">
        <v>1295417.1311499998</v>
      </c>
      <c r="G17" s="278">
        <v>35755791.755753495</v>
      </c>
      <c r="H17" s="480"/>
      <c r="I17" s="310"/>
      <c r="J17" s="533"/>
      <c r="K17" s="533"/>
      <c r="L17" s="533"/>
      <c r="M17" s="533"/>
      <c r="N17" s="533"/>
    </row>
    <row r="18" spans="1:14" s="311" customFormat="1" ht="15" customHeight="1" x14ac:dyDescent="0.25">
      <c r="A18" s="354">
        <v>2018</v>
      </c>
      <c r="B18" s="354"/>
      <c r="C18" s="277">
        <v>735546.57719999994</v>
      </c>
      <c r="D18" s="277">
        <v>3812938.2732899999</v>
      </c>
      <c r="E18" s="277">
        <v>27800993.144014001</v>
      </c>
      <c r="F18" s="277">
        <v>1169061.4723499999</v>
      </c>
      <c r="G18" s="278">
        <v>33518539.466853999</v>
      </c>
      <c r="H18" s="480"/>
      <c r="I18" s="310"/>
      <c r="J18" s="533"/>
      <c r="K18" s="533"/>
      <c r="L18" s="533"/>
      <c r="M18" s="533"/>
      <c r="N18" s="533"/>
    </row>
    <row r="19" spans="1:14" s="311" customFormat="1" ht="15" hidden="1" customHeight="1" x14ac:dyDescent="0.25">
      <c r="A19" s="354">
        <v>2017</v>
      </c>
      <c r="B19" s="354"/>
      <c r="C19" s="277">
        <v>783893.15555000002</v>
      </c>
      <c r="D19" s="277">
        <v>4070746.5850299997</v>
      </c>
      <c r="E19" s="277">
        <v>22610773.688020002</v>
      </c>
      <c r="F19" s="277">
        <v>791749.55144000007</v>
      </c>
      <c r="G19" s="278">
        <v>28257162.980040003</v>
      </c>
      <c r="H19" s="480"/>
      <c r="I19" s="310"/>
      <c r="J19" s="533"/>
      <c r="K19" s="533"/>
      <c r="L19" s="533"/>
      <c r="M19" s="533"/>
      <c r="N19" s="533"/>
    </row>
    <row r="20" spans="1:14" s="311" customFormat="1" ht="15" hidden="1" customHeight="1" x14ac:dyDescent="0.25">
      <c r="A20" s="354">
        <v>2016</v>
      </c>
      <c r="B20" s="354"/>
      <c r="C20" s="277">
        <v>2185124.8870000001</v>
      </c>
      <c r="D20" s="277">
        <v>4260020.8730312502</v>
      </c>
      <c r="E20" s="277">
        <v>18852880.540265623</v>
      </c>
      <c r="F20" s="277">
        <v>849586.88500000001</v>
      </c>
      <c r="G20" s="278">
        <v>26147613.185296878</v>
      </c>
      <c r="H20" s="480"/>
      <c r="I20" s="310"/>
      <c r="J20" s="533"/>
      <c r="K20" s="533"/>
      <c r="L20" s="533"/>
      <c r="M20" s="533"/>
      <c r="N20" s="533"/>
    </row>
    <row r="21" spans="1:14" s="311" customFormat="1" ht="15" hidden="1" customHeight="1" x14ac:dyDescent="0.25">
      <c r="A21" s="354">
        <v>2015</v>
      </c>
      <c r="B21" s="354"/>
      <c r="C21" s="277">
        <v>1428607.9420000003</v>
      </c>
      <c r="D21" s="277">
        <v>3070404.96</v>
      </c>
      <c r="E21" s="277">
        <v>14849093.179296875</v>
      </c>
      <c r="F21" s="277">
        <v>816337.30431250005</v>
      </c>
      <c r="G21" s="278">
        <v>20164443.385609377</v>
      </c>
      <c r="H21" s="480"/>
      <c r="I21" s="310"/>
      <c r="J21" s="533"/>
      <c r="K21" s="533"/>
      <c r="L21" s="533"/>
      <c r="M21" s="533"/>
      <c r="N21" s="533"/>
    </row>
    <row r="22" spans="1:14" s="311" customFormat="1" ht="15" hidden="1" customHeight="1" x14ac:dyDescent="0.25">
      <c r="A22" s="354">
        <v>2014</v>
      </c>
      <c r="B22" s="354"/>
      <c r="C22" s="277">
        <v>1255231.2660000001</v>
      </c>
      <c r="D22" s="277">
        <v>2449116.74596</v>
      </c>
      <c r="E22" s="277">
        <v>10896193.534516402</v>
      </c>
      <c r="F22" s="277">
        <v>492739.84518080001</v>
      </c>
      <c r="G22" s="278">
        <v>15093281.3916572</v>
      </c>
      <c r="H22" s="480"/>
      <c r="I22" s="310"/>
      <c r="J22" s="536"/>
      <c r="K22" s="536"/>
      <c r="L22" s="536"/>
      <c r="M22" s="536"/>
      <c r="N22" s="536"/>
    </row>
    <row r="23" spans="1:14" s="311" customFormat="1" ht="15" hidden="1" customHeight="1" x14ac:dyDescent="0.25">
      <c r="A23" s="354">
        <v>2013</v>
      </c>
      <c r="B23" s="354"/>
      <c r="C23" s="277">
        <v>520775.53837534838</v>
      </c>
      <c r="D23" s="277">
        <v>1525073.2525499898</v>
      </c>
      <c r="E23" s="277">
        <v>8873459.2960571051</v>
      </c>
      <c r="F23" s="277">
        <v>459459.81603359419</v>
      </c>
      <c r="G23" s="278">
        <v>11378767.903016038</v>
      </c>
      <c r="H23" s="480"/>
      <c r="I23" s="537" t="s">
        <v>518</v>
      </c>
      <c r="J23" s="538" t="s">
        <v>29</v>
      </c>
      <c r="K23" s="538" t="s">
        <v>30</v>
      </c>
      <c r="L23" s="538" t="s">
        <v>472</v>
      </c>
      <c r="M23" s="538" t="s">
        <v>473</v>
      </c>
      <c r="N23" s="538" t="s">
        <v>519</v>
      </c>
    </row>
    <row r="24" spans="1:14" s="311" customFormat="1" ht="15" hidden="1" customHeight="1" x14ac:dyDescent="0.25">
      <c r="A24" s="354">
        <v>2012</v>
      </c>
      <c r="B24" s="354"/>
      <c r="C24" s="277">
        <v>119187.27309999999</v>
      </c>
      <c r="D24" s="277">
        <v>751191.06373189995</v>
      </c>
      <c r="E24" s="277">
        <v>6416175.1770799998</v>
      </c>
      <c r="F24" s="277">
        <v>254723.83900000001</v>
      </c>
      <c r="G24" s="278">
        <v>7541277.3529119007</v>
      </c>
      <c r="H24" s="480"/>
      <c r="I24" s="539"/>
      <c r="J24" s="538"/>
      <c r="K24" s="538"/>
      <c r="L24" s="540"/>
      <c r="M24" s="540"/>
      <c r="N24" s="540"/>
    </row>
    <row r="25" spans="1:14" s="311" customFormat="1" ht="11.25" hidden="1" customHeight="1" x14ac:dyDescent="0.25">
      <c r="A25" s="354">
        <v>2011</v>
      </c>
      <c r="B25" s="354"/>
      <c r="C25" s="277">
        <v>94209.891551999986</v>
      </c>
      <c r="D25" s="277">
        <v>552863.79331820004</v>
      </c>
      <c r="E25" s="277">
        <v>1123504.5381799999</v>
      </c>
      <c r="F25" s="277">
        <v>482609.17667879997</v>
      </c>
      <c r="G25" s="278">
        <v>2253187.3997289999</v>
      </c>
      <c r="I25" s="537"/>
      <c r="J25" s="538"/>
      <c r="K25" s="538"/>
      <c r="L25" s="540"/>
      <c r="M25" s="540"/>
      <c r="N25" s="540"/>
    </row>
    <row r="26" spans="1:14" s="311" customFormat="1" ht="12.75" hidden="1" customHeight="1" x14ac:dyDescent="0.25">
      <c r="A26" s="354">
        <v>2010</v>
      </c>
      <c r="B26" s="354"/>
      <c r="C26" s="277">
        <v>130325.222653</v>
      </c>
      <c r="D26" s="277">
        <v>333182.30076199997</v>
      </c>
      <c r="E26" s="277">
        <v>1182225.57061072</v>
      </c>
      <c r="F26" s="277">
        <v>803099.46412999998</v>
      </c>
      <c r="G26" s="278">
        <v>2448832.5581557201</v>
      </c>
      <c r="I26" s="537"/>
      <c r="J26" s="538"/>
      <c r="K26" s="538"/>
      <c r="L26" s="540"/>
      <c r="M26" s="540"/>
      <c r="N26" s="540"/>
    </row>
    <row r="27" spans="1:14" s="311" customFormat="1" ht="9" customHeight="1" x14ac:dyDescent="0.25">
      <c r="A27" s="354"/>
      <c r="B27" s="354"/>
      <c r="C27" s="278"/>
      <c r="D27" s="278"/>
      <c r="E27" s="278"/>
      <c r="F27" s="278"/>
      <c r="G27" s="278"/>
      <c r="I27" s="537"/>
      <c r="J27" s="538"/>
      <c r="K27" s="538"/>
      <c r="L27" s="540"/>
      <c r="M27" s="540"/>
      <c r="N27" s="540"/>
    </row>
    <row r="28" spans="1:14" s="311" customFormat="1" ht="15" customHeight="1" x14ac:dyDescent="0.25">
      <c r="A28" s="354" t="s">
        <v>595</v>
      </c>
      <c r="B28" s="354"/>
      <c r="C28" s="277">
        <v>162325.076</v>
      </c>
      <c r="D28" s="277">
        <v>325852.55434192106</v>
      </c>
      <c r="E28" s="277">
        <v>6217812.439807523</v>
      </c>
      <c r="F28" s="277">
        <v>678439.43700000003</v>
      </c>
      <c r="G28" s="278">
        <v>7384429.507149444</v>
      </c>
      <c r="I28" s="537"/>
      <c r="J28" s="538"/>
      <c r="K28" s="538"/>
      <c r="L28" s="540"/>
      <c r="M28" s="540"/>
      <c r="N28" s="540"/>
    </row>
    <row r="29" spans="1:14" s="311" customFormat="1" ht="15" customHeight="1" x14ac:dyDescent="0.25">
      <c r="A29" s="354" t="s">
        <v>584</v>
      </c>
      <c r="B29" s="354"/>
      <c r="C29" s="277">
        <v>143334.114</v>
      </c>
      <c r="D29" s="277">
        <v>316896.26299999998</v>
      </c>
      <c r="E29" s="277">
        <v>5213878.6938916836</v>
      </c>
      <c r="F29" s="277">
        <v>686299.30686333333</v>
      </c>
      <c r="G29" s="278">
        <v>6360408.377755017</v>
      </c>
      <c r="I29" s="537"/>
      <c r="J29" s="538"/>
      <c r="K29" s="538"/>
      <c r="L29" s="540"/>
      <c r="M29" s="540"/>
      <c r="N29" s="540"/>
    </row>
    <row r="30" spans="1:14" s="311" customFormat="1" ht="9" customHeight="1" x14ac:dyDescent="0.25">
      <c r="A30" s="354"/>
      <c r="B30" s="354"/>
      <c r="C30" s="277"/>
      <c r="D30" s="277"/>
      <c r="E30" s="277"/>
      <c r="F30" s="277"/>
      <c r="G30" s="278"/>
      <c r="I30" s="537"/>
      <c r="J30" s="538"/>
      <c r="K30" s="538"/>
      <c r="L30" s="540"/>
      <c r="M30" s="540"/>
      <c r="N30" s="540"/>
    </row>
    <row r="31" spans="1:14" s="311" customFormat="1" ht="15" customHeight="1" x14ac:dyDescent="0.25">
      <c r="A31" s="354" t="s">
        <v>542</v>
      </c>
      <c r="B31" s="354"/>
      <c r="C31" s="277">
        <v>159705.19159999999</v>
      </c>
      <c r="D31" s="277">
        <v>760748.90151999996</v>
      </c>
      <c r="E31" s="277">
        <v>5427268.7345799999</v>
      </c>
      <c r="F31" s="277">
        <v>684296.00337388797</v>
      </c>
      <c r="G31" s="278">
        <v>7032018.8310738886</v>
      </c>
      <c r="I31" s="537"/>
      <c r="J31" s="538"/>
      <c r="K31" s="538"/>
      <c r="L31" s="540"/>
      <c r="M31" s="540"/>
      <c r="N31" s="540"/>
    </row>
    <row r="32" spans="1:14" s="311" customFormat="1" ht="15" customHeight="1" x14ac:dyDescent="0.25">
      <c r="A32" s="354" t="s">
        <v>541</v>
      </c>
      <c r="B32" s="354"/>
      <c r="C32" s="277">
        <v>156377.83218185409</v>
      </c>
      <c r="D32" s="277">
        <v>424759.67099999997</v>
      </c>
      <c r="E32" s="277">
        <v>5351683.8200300001</v>
      </c>
      <c r="F32" s="277">
        <v>644818.36703191092</v>
      </c>
      <c r="G32" s="278">
        <v>6577639.6902437657</v>
      </c>
      <c r="I32" s="537"/>
      <c r="J32" s="538"/>
      <c r="K32" s="538"/>
      <c r="L32" s="540"/>
      <c r="M32" s="540"/>
      <c r="N32" s="540"/>
    </row>
    <row r="33" spans="1:14" s="311" customFormat="1" ht="15" customHeight="1" x14ac:dyDescent="0.25">
      <c r="A33" s="354" t="s">
        <v>540</v>
      </c>
      <c r="B33" s="354"/>
      <c r="C33" s="277">
        <v>218214.20774594333</v>
      </c>
      <c r="D33" s="277">
        <v>355050.0254285644</v>
      </c>
      <c r="E33" s="277">
        <v>5512473.2814700035</v>
      </c>
      <c r="F33" s="277">
        <v>571031.04657935782</v>
      </c>
      <c r="G33" s="278">
        <v>6656768.5612238692</v>
      </c>
      <c r="I33" s="537"/>
      <c r="J33" s="538"/>
      <c r="K33" s="538"/>
      <c r="L33" s="540"/>
      <c r="M33" s="540"/>
      <c r="N33" s="540"/>
    </row>
    <row r="34" spans="1:14" s="311" customFormat="1" ht="15" customHeight="1" x14ac:dyDescent="0.25">
      <c r="A34" s="354" t="s">
        <v>539</v>
      </c>
      <c r="B34" s="354"/>
      <c r="C34" s="277">
        <v>201222.56830034798</v>
      </c>
      <c r="D34" s="277">
        <v>254905.3125</v>
      </c>
      <c r="E34" s="277">
        <v>6457233.3229127303</v>
      </c>
      <c r="F34" s="277">
        <v>687819.63532602985</v>
      </c>
      <c r="G34" s="278">
        <v>7601180.8390391078</v>
      </c>
      <c r="I34" s="537"/>
      <c r="J34" s="538"/>
      <c r="K34" s="538"/>
      <c r="L34" s="540"/>
      <c r="M34" s="540"/>
      <c r="N34" s="540"/>
    </row>
    <row r="35" spans="1:14" s="311" customFormat="1" ht="9" customHeight="1" x14ac:dyDescent="0.25">
      <c r="A35" s="354"/>
      <c r="B35" s="354"/>
      <c r="C35" s="277"/>
      <c r="D35" s="277"/>
      <c r="E35" s="277"/>
      <c r="F35" s="277"/>
      <c r="G35" s="278"/>
      <c r="I35" s="537"/>
      <c r="J35" s="538"/>
      <c r="K35" s="538"/>
      <c r="L35" s="540"/>
      <c r="M35" s="540"/>
      <c r="N35" s="540"/>
    </row>
    <row r="36" spans="1:14" s="311" customFormat="1" ht="15" customHeight="1" x14ac:dyDescent="0.25">
      <c r="A36" s="354" t="s">
        <v>538</v>
      </c>
      <c r="B36" s="354"/>
      <c r="C36" s="277">
        <v>180081.06764501595</v>
      </c>
      <c r="D36" s="277">
        <v>326669.02118995145</v>
      </c>
      <c r="E36" s="277">
        <v>5457579.5748712001</v>
      </c>
      <c r="F36" s="277">
        <v>579241.66336580808</v>
      </c>
      <c r="G36" s="278">
        <v>6543571.3270719759</v>
      </c>
      <c r="I36" s="537"/>
      <c r="J36" s="538"/>
      <c r="K36" s="538"/>
      <c r="L36" s="540"/>
      <c r="M36" s="540"/>
      <c r="N36" s="540"/>
    </row>
    <row r="37" spans="1:14" s="311" customFormat="1" ht="15" customHeight="1" x14ac:dyDescent="0.25">
      <c r="A37" s="354" t="s">
        <v>537</v>
      </c>
      <c r="B37" s="354"/>
      <c r="C37" s="277">
        <v>163701.51990000001</v>
      </c>
      <c r="D37" s="277">
        <v>814565.0483299999</v>
      </c>
      <c r="E37" s="277">
        <v>5448768.7280000001</v>
      </c>
      <c r="F37" s="277">
        <v>600660.01159999997</v>
      </c>
      <c r="G37" s="278">
        <v>7027695.3078299994</v>
      </c>
      <c r="I37" s="537"/>
      <c r="J37" s="538"/>
      <c r="K37" s="538"/>
      <c r="L37" s="540"/>
      <c r="M37" s="540"/>
      <c r="N37" s="540"/>
    </row>
    <row r="38" spans="1:14" s="311" customFormat="1" ht="15" customHeight="1" x14ac:dyDescent="0.25">
      <c r="A38" s="354" t="s">
        <v>536</v>
      </c>
      <c r="B38" s="354"/>
      <c r="C38" s="277">
        <v>192866.95641000001</v>
      </c>
      <c r="D38" s="277">
        <v>416888.36864000006</v>
      </c>
      <c r="E38" s="277">
        <v>6496694.7192399967</v>
      </c>
      <c r="F38" s="277">
        <v>524133.38875410962</v>
      </c>
      <c r="G38" s="278">
        <v>7630583.4330441067</v>
      </c>
      <c r="I38" s="537"/>
      <c r="J38" s="538"/>
      <c r="K38" s="538"/>
      <c r="L38" s="540"/>
      <c r="M38" s="540"/>
      <c r="N38" s="540"/>
    </row>
    <row r="39" spans="1:14" s="311" customFormat="1" ht="15" customHeight="1" x14ac:dyDescent="0.25">
      <c r="A39" s="354" t="s">
        <v>535</v>
      </c>
      <c r="B39" s="354"/>
      <c r="C39" s="277">
        <v>169913.82437644101</v>
      </c>
      <c r="D39" s="277">
        <v>465558.63182000001</v>
      </c>
      <c r="E39" s="277">
        <v>6431619.3681660043</v>
      </c>
      <c r="F39" s="277">
        <v>555942.71295399393</v>
      </c>
      <c r="G39" s="278">
        <v>7623034.5373164397</v>
      </c>
      <c r="I39" s="537"/>
      <c r="J39" s="538"/>
      <c r="K39" s="538"/>
      <c r="L39" s="540"/>
      <c r="M39" s="540"/>
      <c r="N39" s="540"/>
    </row>
    <row r="40" spans="1:14" s="311" customFormat="1" ht="9" customHeight="1" x14ac:dyDescent="0.25">
      <c r="A40" s="354"/>
      <c r="B40" s="354"/>
      <c r="C40" s="277"/>
      <c r="D40" s="277"/>
      <c r="E40" s="277"/>
      <c r="F40" s="277"/>
      <c r="G40" s="278"/>
      <c r="I40" s="537"/>
      <c r="J40" s="538"/>
      <c r="K40" s="538"/>
      <c r="L40" s="540"/>
      <c r="M40" s="540"/>
      <c r="N40" s="540"/>
    </row>
    <row r="41" spans="1:14" s="311" customFormat="1" ht="15" customHeight="1" x14ac:dyDescent="0.25">
      <c r="A41" s="354" t="s">
        <v>534</v>
      </c>
      <c r="B41" s="354"/>
      <c r="C41" s="277">
        <v>150090.07706421718</v>
      </c>
      <c r="D41" s="277">
        <v>288569.81837451481</v>
      </c>
      <c r="E41" s="277">
        <v>6378444.3145299591</v>
      </c>
      <c r="F41" s="277">
        <v>394571.07346639648</v>
      </c>
      <c r="G41" s="278">
        <v>7211675.2834350877</v>
      </c>
      <c r="I41" s="537"/>
      <c r="J41" s="538"/>
      <c r="K41" s="538"/>
      <c r="L41" s="540"/>
      <c r="M41" s="540"/>
      <c r="N41" s="540"/>
    </row>
    <row r="42" spans="1:14" s="311" customFormat="1" ht="15" customHeight="1" x14ac:dyDescent="0.25">
      <c r="A42" s="354" t="s">
        <v>533</v>
      </c>
      <c r="B42" s="354"/>
      <c r="C42" s="277">
        <v>175634.69746814997</v>
      </c>
      <c r="D42" s="277">
        <v>255702.71223528899</v>
      </c>
      <c r="E42" s="277">
        <v>6096998.4957677517</v>
      </c>
      <c r="F42" s="277">
        <v>446037.45887961454</v>
      </c>
      <c r="G42" s="278">
        <v>6974373.3643508051</v>
      </c>
      <c r="I42" s="537"/>
      <c r="J42" s="538"/>
      <c r="K42" s="538"/>
      <c r="L42" s="540"/>
      <c r="M42" s="540"/>
      <c r="N42" s="540"/>
    </row>
    <row r="43" spans="1:14" s="311" customFormat="1" ht="15" customHeight="1" x14ac:dyDescent="0.25">
      <c r="A43" s="354" t="s">
        <v>532</v>
      </c>
      <c r="B43" s="354"/>
      <c r="C43" s="277">
        <v>185451.27461151732</v>
      </c>
      <c r="D43" s="277">
        <v>306648.01428</v>
      </c>
      <c r="E43" s="277">
        <v>4499022.8645899994</v>
      </c>
      <c r="F43" s="277">
        <v>458336.95645629743</v>
      </c>
      <c r="G43" s="278">
        <v>5449459.1099378141</v>
      </c>
      <c r="I43" s="537"/>
      <c r="J43" s="538"/>
      <c r="K43" s="538"/>
      <c r="L43" s="540"/>
      <c r="M43" s="540"/>
      <c r="N43" s="540"/>
    </row>
    <row r="44" spans="1:14" s="311" customFormat="1" ht="15" customHeight="1" x14ac:dyDescent="0.25">
      <c r="A44" s="834" t="s">
        <v>531</v>
      </c>
      <c r="B44" s="834"/>
      <c r="C44" s="277">
        <v>297946.56940999994</v>
      </c>
      <c r="D44" s="277">
        <v>445073.33984000003</v>
      </c>
      <c r="E44" s="277">
        <v>4011666.0361370053</v>
      </c>
      <c r="F44" s="277">
        <v>652331.42677763302</v>
      </c>
      <c r="G44" s="278">
        <v>5407017.3721646387</v>
      </c>
      <c r="I44" s="537"/>
      <c r="J44" s="538"/>
      <c r="K44" s="538"/>
      <c r="L44" s="538"/>
      <c r="M44" s="538"/>
      <c r="N44" s="538"/>
    </row>
    <row r="45" spans="1:14" s="311" customFormat="1" ht="9" customHeight="1" x14ac:dyDescent="0.25">
      <c r="A45" s="568"/>
      <c r="B45" s="568"/>
      <c r="C45" s="277"/>
      <c r="D45" s="277"/>
      <c r="E45" s="277"/>
      <c r="F45" s="277"/>
      <c r="G45" s="278"/>
      <c r="I45" s="537"/>
      <c r="J45" s="538"/>
      <c r="K45" s="538"/>
      <c r="L45" s="538"/>
      <c r="M45" s="538"/>
      <c r="N45" s="538"/>
    </row>
    <row r="46" spans="1:14" s="311" customFormat="1" ht="15" customHeight="1" x14ac:dyDescent="0.25">
      <c r="A46" s="834" t="s">
        <v>529</v>
      </c>
      <c r="B46" s="834"/>
      <c r="C46" s="277">
        <v>188849.95800000001</v>
      </c>
      <c r="D46" s="277">
        <v>607044.45879999991</v>
      </c>
      <c r="E46" s="277">
        <v>3705479.4785100007</v>
      </c>
      <c r="F46" s="277">
        <v>618788.63060000003</v>
      </c>
      <c r="G46" s="278">
        <v>5120162.5259100003</v>
      </c>
      <c r="I46" s="537"/>
      <c r="J46" s="538"/>
      <c r="K46" s="538"/>
      <c r="L46" s="538"/>
      <c r="M46" s="538"/>
      <c r="N46" s="538"/>
    </row>
    <row r="47" spans="1:14" s="311" customFormat="1" ht="15" customHeight="1" x14ac:dyDescent="0.25">
      <c r="A47" s="834" t="s">
        <v>528</v>
      </c>
      <c r="B47" s="834"/>
      <c r="C47" s="277">
        <v>203241.90512333324</v>
      </c>
      <c r="D47" s="277">
        <v>655907.58600000001</v>
      </c>
      <c r="E47" s="277">
        <v>4061951.8996409168</v>
      </c>
      <c r="F47" s="277">
        <v>632130.8116761276</v>
      </c>
      <c r="G47" s="278">
        <v>5553232.2024403783</v>
      </c>
      <c r="I47" s="537"/>
      <c r="J47" s="538"/>
      <c r="K47" s="538"/>
      <c r="L47" s="538"/>
      <c r="M47" s="538"/>
      <c r="N47" s="538"/>
    </row>
    <row r="48" spans="1:14" s="311" customFormat="1" ht="15" customHeight="1" x14ac:dyDescent="0.25">
      <c r="A48" s="834" t="s">
        <v>527</v>
      </c>
      <c r="B48" s="834"/>
      <c r="C48" s="277">
        <v>132958.66706692716</v>
      </c>
      <c r="D48" s="277">
        <v>717700.87695829174</v>
      </c>
      <c r="E48" s="277">
        <v>4724443.0693273861</v>
      </c>
      <c r="F48" s="277">
        <v>469003.15174469346</v>
      </c>
      <c r="G48" s="278">
        <v>6044105.7650972987</v>
      </c>
      <c r="I48" s="537"/>
      <c r="J48" s="538"/>
      <c r="K48" s="538"/>
      <c r="L48" s="538"/>
      <c r="M48" s="538"/>
      <c r="N48" s="538"/>
    </row>
    <row r="49" spans="1:14" s="311" customFormat="1" ht="15" customHeight="1" x14ac:dyDescent="0.25">
      <c r="A49" s="834" t="s">
        <v>526</v>
      </c>
      <c r="B49" s="834"/>
      <c r="C49" s="277">
        <v>115090.678</v>
      </c>
      <c r="D49" s="277">
        <v>603771.48411560396</v>
      </c>
      <c r="E49" s="277">
        <v>3739824.9983620415</v>
      </c>
      <c r="F49" s="277">
        <v>495029.13548532641</v>
      </c>
      <c r="G49" s="278">
        <v>4953716.2959629726</v>
      </c>
      <c r="I49" s="537"/>
      <c r="J49" s="538"/>
      <c r="K49" s="538"/>
      <c r="L49" s="538"/>
      <c r="M49" s="538"/>
      <c r="N49" s="538"/>
    </row>
    <row r="50" spans="1:14" s="311" customFormat="1" ht="9" customHeight="1" x14ac:dyDescent="0.25">
      <c r="A50" s="354"/>
      <c r="B50" s="354"/>
      <c r="C50" s="278"/>
      <c r="D50" s="278"/>
      <c r="E50" s="278"/>
      <c r="F50" s="278"/>
      <c r="G50" s="278"/>
      <c r="I50" s="528"/>
      <c r="J50" s="532"/>
      <c r="K50" s="532"/>
      <c r="L50" s="541"/>
      <c r="M50" s="541"/>
      <c r="N50" s="541"/>
    </row>
    <row r="51" spans="1:14" s="311" customFormat="1" ht="15" customHeight="1" x14ac:dyDescent="0.25">
      <c r="A51" s="834" t="s">
        <v>525</v>
      </c>
      <c r="B51" s="834"/>
      <c r="C51" s="277">
        <v>168584.13175449579</v>
      </c>
      <c r="D51" s="277">
        <v>487594.67536663299</v>
      </c>
      <c r="E51" s="277">
        <v>3594639.4968844056</v>
      </c>
      <c r="F51" s="277">
        <v>421904.0419872101</v>
      </c>
      <c r="G51" s="278">
        <v>4672722.3459927449</v>
      </c>
      <c r="I51" s="537"/>
      <c r="J51" s="538"/>
      <c r="K51" s="538"/>
      <c r="L51" s="538"/>
      <c r="M51" s="538"/>
      <c r="N51" s="538"/>
    </row>
    <row r="52" spans="1:14" s="311" customFormat="1" ht="15" customHeight="1" x14ac:dyDescent="0.25">
      <c r="A52" s="834" t="s">
        <v>524</v>
      </c>
      <c r="B52" s="834"/>
      <c r="C52" s="277">
        <v>125112.098</v>
      </c>
      <c r="D52" s="277">
        <v>336299.58591495338</v>
      </c>
      <c r="E52" s="277">
        <v>4100921.2272343552</v>
      </c>
      <c r="F52" s="277">
        <v>384382.8177696566</v>
      </c>
      <c r="G52" s="278">
        <v>4946715.728918965</v>
      </c>
      <c r="I52" s="537"/>
      <c r="J52" s="538"/>
      <c r="K52" s="538"/>
      <c r="L52" s="538"/>
      <c r="M52" s="538"/>
      <c r="N52" s="538"/>
    </row>
    <row r="53" spans="1:14" s="311" customFormat="1" ht="15" customHeight="1" x14ac:dyDescent="0.25">
      <c r="A53" s="834" t="s">
        <v>523</v>
      </c>
      <c r="B53" s="834"/>
      <c r="C53" s="277">
        <v>101419.00651843684</v>
      </c>
      <c r="D53" s="277">
        <v>427383.77264489379</v>
      </c>
      <c r="E53" s="277">
        <v>5889272.1773044411</v>
      </c>
      <c r="F53" s="277">
        <v>577974.17909780622</v>
      </c>
      <c r="G53" s="278">
        <v>6996049.135565578</v>
      </c>
      <c r="I53" s="537"/>
      <c r="J53" s="538"/>
      <c r="K53" s="538"/>
      <c r="L53" s="538"/>
      <c r="M53" s="538"/>
      <c r="N53" s="538"/>
    </row>
    <row r="54" spans="1:14" s="311" customFormat="1" ht="15" customHeight="1" x14ac:dyDescent="0.25">
      <c r="A54" s="834" t="s">
        <v>522</v>
      </c>
      <c r="B54" s="834"/>
      <c r="C54" s="277">
        <v>199619.724723625</v>
      </c>
      <c r="D54" s="277">
        <v>428001.35729670717</v>
      </c>
      <c r="E54" s="277">
        <v>5500448.2185148587</v>
      </c>
      <c r="F54" s="277">
        <v>580196.7798410604</v>
      </c>
      <c r="G54" s="278">
        <v>6708266.0803762516</v>
      </c>
      <c r="I54" s="537"/>
      <c r="J54" s="538"/>
      <c r="K54" s="538"/>
      <c r="L54" s="538"/>
      <c r="M54" s="538"/>
      <c r="N54" s="538"/>
    </row>
    <row r="55" spans="1:14" s="311" customFormat="1" ht="9" customHeight="1" x14ac:dyDescent="0.25">
      <c r="A55" s="354"/>
      <c r="B55" s="354"/>
      <c r="C55" s="278"/>
      <c r="D55" s="278"/>
      <c r="E55" s="278"/>
      <c r="F55" s="278"/>
      <c r="G55" s="278"/>
      <c r="I55" s="528"/>
      <c r="J55" s="532"/>
      <c r="K55" s="532"/>
      <c r="L55" s="541"/>
      <c r="M55" s="541"/>
      <c r="N55" s="541"/>
    </row>
    <row r="56" spans="1:14" s="311" customFormat="1" ht="15" customHeight="1" x14ac:dyDescent="0.25">
      <c r="A56" s="834" t="s">
        <v>516</v>
      </c>
      <c r="B56" s="834"/>
      <c r="C56" s="277">
        <v>155687.90100000001</v>
      </c>
      <c r="D56" s="277">
        <v>449388.96930160333</v>
      </c>
      <c r="E56" s="277">
        <v>6121020.7160491655</v>
      </c>
      <c r="F56" s="277">
        <v>629589.54490241373</v>
      </c>
      <c r="G56" s="278">
        <v>7355687.1312531829</v>
      </c>
      <c r="I56" s="537"/>
      <c r="J56" s="538"/>
      <c r="K56" s="538"/>
      <c r="L56" s="538"/>
      <c r="M56" s="538"/>
      <c r="N56" s="538"/>
    </row>
    <row r="57" spans="1:14" s="311" customFormat="1" ht="15" customHeight="1" x14ac:dyDescent="0.25">
      <c r="A57" s="834" t="s">
        <v>514</v>
      </c>
      <c r="B57" s="834"/>
      <c r="C57" s="277">
        <v>152969.86199999999</v>
      </c>
      <c r="D57" s="277">
        <v>514396.39456000004</v>
      </c>
      <c r="E57" s="277">
        <v>6703594.3368970659</v>
      </c>
      <c r="F57" s="277">
        <v>347278.87312337058</v>
      </c>
      <c r="G57" s="278">
        <v>7718239.4665804356</v>
      </c>
      <c r="J57" s="533"/>
      <c r="K57" s="533"/>
      <c r="L57" s="533"/>
      <c r="M57" s="533"/>
      <c r="N57" s="533"/>
    </row>
    <row r="58" spans="1:14" s="311" customFormat="1" ht="15" customHeight="1" x14ac:dyDescent="0.25">
      <c r="A58" s="834" t="s">
        <v>508</v>
      </c>
      <c r="B58" s="834"/>
      <c r="C58" s="277">
        <v>63327.943100000004</v>
      </c>
      <c r="D58" s="277">
        <v>285419.88039999997</v>
      </c>
      <c r="E58" s="277">
        <v>2422591.1655336842</v>
      </c>
      <c r="F58" s="277">
        <v>331961.08124999999</v>
      </c>
      <c r="G58" s="278">
        <v>3103300.0702836839</v>
      </c>
      <c r="J58" s="533"/>
      <c r="K58" s="533"/>
      <c r="L58" s="533"/>
      <c r="M58" s="533"/>
      <c r="N58" s="533"/>
    </row>
    <row r="59" spans="1:14" s="311" customFormat="1" ht="15" customHeight="1" x14ac:dyDescent="0.25">
      <c r="A59" s="834" t="s">
        <v>506</v>
      </c>
      <c r="B59" s="834"/>
      <c r="C59" s="277">
        <v>304936.52530962403</v>
      </c>
      <c r="D59" s="277">
        <v>459379.59614628705</v>
      </c>
      <c r="E59" s="277">
        <v>6767305.8594336249</v>
      </c>
      <c r="F59" s="277">
        <v>355863.68169106415</v>
      </c>
      <c r="G59" s="278">
        <v>7887485.6625806009</v>
      </c>
      <c r="I59" s="310"/>
      <c r="J59" s="536"/>
      <c r="K59" s="536"/>
      <c r="L59" s="536"/>
      <c r="M59" s="536"/>
      <c r="N59" s="536"/>
    </row>
    <row r="60" spans="1:14" s="311" customFormat="1" ht="9" customHeight="1" x14ac:dyDescent="0.25">
      <c r="A60" s="354"/>
      <c r="B60" s="354"/>
      <c r="C60" s="278"/>
      <c r="D60" s="278"/>
      <c r="E60" s="278"/>
      <c r="F60" s="278"/>
      <c r="G60" s="278"/>
      <c r="I60" s="537"/>
      <c r="J60" s="540"/>
      <c r="K60" s="540"/>
      <c r="L60" s="540"/>
      <c r="M60" s="540"/>
      <c r="N60" s="540"/>
    </row>
    <row r="61" spans="1:14" s="311" customFormat="1" ht="15" customHeight="1" x14ac:dyDescent="0.25">
      <c r="A61" s="834" t="s">
        <v>503</v>
      </c>
      <c r="B61" s="834"/>
      <c r="C61" s="277">
        <v>312846.37915999995</v>
      </c>
      <c r="D61" s="277">
        <v>705061.54599999997</v>
      </c>
      <c r="E61" s="277">
        <v>7406957.7154034982</v>
      </c>
      <c r="F61" s="277">
        <v>336753.05</v>
      </c>
      <c r="G61" s="278">
        <v>8761618.6905634981</v>
      </c>
      <c r="I61" s="310"/>
      <c r="J61" s="536"/>
      <c r="K61" s="536"/>
      <c r="L61" s="536"/>
      <c r="M61" s="536"/>
      <c r="N61" s="536"/>
    </row>
    <row r="62" spans="1:14" s="311" customFormat="1" ht="15" customHeight="1" x14ac:dyDescent="0.25">
      <c r="A62" s="834" t="s">
        <v>501</v>
      </c>
      <c r="B62" s="834"/>
      <c r="C62" s="277">
        <v>159404.47700000001</v>
      </c>
      <c r="D62" s="277">
        <v>598208.43299999996</v>
      </c>
      <c r="E62" s="277">
        <v>8093945.0577000007</v>
      </c>
      <c r="F62" s="277">
        <v>331284.06515000004</v>
      </c>
      <c r="G62" s="278">
        <v>9182842.032850001</v>
      </c>
      <c r="I62" s="310"/>
      <c r="J62" s="536"/>
      <c r="K62" s="536"/>
      <c r="L62" s="536"/>
      <c r="M62" s="536"/>
      <c r="N62" s="536"/>
    </row>
    <row r="63" spans="1:14" s="311" customFormat="1" ht="15" customHeight="1" x14ac:dyDescent="0.25">
      <c r="A63" s="834" t="s">
        <v>498</v>
      </c>
      <c r="B63" s="834"/>
      <c r="C63" s="277">
        <v>194380.89233999999</v>
      </c>
      <c r="D63" s="277">
        <v>449409.087</v>
      </c>
      <c r="E63" s="277">
        <v>8174405.2549999999</v>
      </c>
      <c r="F63" s="277">
        <v>384693.576</v>
      </c>
      <c r="G63" s="278">
        <v>9202888.8103399985</v>
      </c>
      <c r="I63" s="310"/>
      <c r="J63" s="536"/>
      <c r="K63" s="536"/>
      <c r="L63" s="536"/>
      <c r="M63" s="536"/>
      <c r="N63" s="536"/>
    </row>
    <row r="64" spans="1:14" s="311" customFormat="1" ht="15" customHeight="1" x14ac:dyDescent="0.25">
      <c r="A64" s="834" t="s">
        <v>495</v>
      </c>
      <c r="B64" s="834"/>
      <c r="C64" s="277">
        <v>403178.66800000001</v>
      </c>
      <c r="D64" s="277">
        <v>534152.56599999999</v>
      </c>
      <c r="E64" s="277">
        <v>7428424.5480000004</v>
      </c>
      <c r="F64" s="277">
        <v>242686.44</v>
      </c>
      <c r="G64" s="278">
        <v>8608442.222000001</v>
      </c>
      <c r="I64" s="310"/>
      <c r="J64" s="536"/>
      <c r="K64" s="536"/>
      <c r="L64" s="536"/>
      <c r="M64" s="536"/>
      <c r="N64" s="536"/>
    </row>
    <row r="65" spans="1:14" s="311" customFormat="1" ht="9" customHeight="1" x14ac:dyDescent="0.25">
      <c r="A65" s="354"/>
      <c r="B65" s="354"/>
      <c r="C65" s="278"/>
      <c r="D65" s="278"/>
      <c r="E65" s="278"/>
      <c r="F65" s="278"/>
      <c r="G65" s="278"/>
      <c r="I65" s="537"/>
      <c r="J65" s="540"/>
      <c r="K65" s="540"/>
      <c r="L65" s="540"/>
      <c r="M65" s="540"/>
      <c r="N65" s="540"/>
    </row>
    <row r="66" spans="1:14" s="311" customFormat="1" ht="15" customHeight="1" x14ac:dyDescent="0.25">
      <c r="A66" s="354" t="s">
        <v>479</v>
      </c>
      <c r="B66" s="414"/>
      <c r="C66" s="415">
        <v>361562.12199999997</v>
      </c>
      <c r="D66" s="415">
        <v>878225.27099999995</v>
      </c>
      <c r="E66" s="415">
        <v>7236435.9210000001</v>
      </c>
      <c r="F66" s="415">
        <v>298204.489</v>
      </c>
      <c r="G66" s="440">
        <v>8774427.8029999994</v>
      </c>
      <c r="J66" s="536"/>
      <c r="K66" s="536"/>
      <c r="L66" s="536"/>
      <c r="M66" s="536"/>
      <c r="N66" s="536"/>
    </row>
    <row r="67" spans="1:14" s="311" customFormat="1" ht="15" customHeight="1" x14ac:dyDescent="0.25">
      <c r="A67" s="354" t="s">
        <v>477</v>
      </c>
      <c r="B67" s="414"/>
      <c r="C67" s="415">
        <v>113242.30899999999</v>
      </c>
      <c r="D67" s="415">
        <v>1188795.7538899998</v>
      </c>
      <c r="E67" s="415">
        <v>7201136.116014</v>
      </c>
      <c r="F67" s="415">
        <v>328135.57634999999</v>
      </c>
      <c r="G67" s="440">
        <v>8831309.7552540004</v>
      </c>
      <c r="J67" s="536"/>
      <c r="K67" s="536"/>
      <c r="L67" s="536"/>
      <c r="M67" s="536"/>
      <c r="N67" s="536"/>
    </row>
    <row r="68" spans="1:14" s="311" customFormat="1" ht="15" customHeight="1" x14ac:dyDescent="0.25">
      <c r="A68" s="354" t="s">
        <v>474</v>
      </c>
      <c r="B68" s="414"/>
      <c r="C68" s="415">
        <v>105701.17019999999</v>
      </c>
      <c r="D68" s="415">
        <v>934862.12240000011</v>
      </c>
      <c r="E68" s="415">
        <v>6749369.7359999996</v>
      </c>
      <c r="F68" s="415">
        <v>326307.34299999999</v>
      </c>
      <c r="G68" s="440">
        <v>8116240.3716000002</v>
      </c>
      <c r="J68" s="536"/>
      <c r="K68" s="536"/>
      <c r="L68" s="536"/>
      <c r="M68" s="536"/>
      <c r="N68" s="536"/>
    </row>
    <row r="69" spans="1:14" s="311" customFormat="1" ht="15" customHeight="1" x14ac:dyDescent="0.25">
      <c r="A69" s="354" t="s">
        <v>470</v>
      </c>
      <c r="B69" s="354"/>
      <c r="C69" s="277">
        <v>155040.976</v>
      </c>
      <c r="D69" s="277">
        <v>811055.12600000005</v>
      </c>
      <c r="E69" s="277">
        <v>6614051.3710000003</v>
      </c>
      <c r="F69" s="277">
        <v>216414.06400000001</v>
      </c>
      <c r="G69" s="278">
        <v>7796561.5370000005</v>
      </c>
      <c r="J69" s="533"/>
      <c r="K69" s="533"/>
      <c r="L69" s="533"/>
      <c r="M69" s="533"/>
      <c r="N69" s="533"/>
    </row>
    <row r="70" spans="1:14" s="311" customFormat="1" ht="3.6" hidden="1" customHeight="1" x14ac:dyDescent="0.25">
      <c r="A70" s="354"/>
      <c r="B70" s="354"/>
      <c r="C70" s="278"/>
      <c r="D70" s="278"/>
      <c r="E70" s="278"/>
      <c r="F70" s="278"/>
      <c r="G70" s="278"/>
      <c r="I70" s="537"/>
      <c r="J70" s="540"/>
      <c r="K70" s="540"/>
      <c r="L70" s="540"/>
      <c r="M70" s="540"/>
      <c r="N70" s="540"/>
    </row>
    <row r="71" spans="1:14" s="311" customFormat="1" ht="15" hidden="1" customHeight="1" x14ac:dyDescent="0.25">
      <c r="A71" s="354" t="s">
        <v>468</v>
      </c>
      <c r="B71" s="354"/>
      <c r="C71" s="277">
        <v>212020.25099999999</v>
      </c>
      <c r="D71" s="277">
        <v>651924.08614999987</v>
      </c>
      <c r="E71" s="277">
        <v>6193512.2259999998</v>
      </c>
      <c r="F71" s="277">
        <v>168222.19544000001</v>
      </c>
      <c r="G71" s="278">
        <v>7225678.7585899998</v>
      </c>
      <c r="J71" s="533"/>
      <c r="K71" s="533"/>
      <c r="L71" s="533"/>
      <c r="M71" s="533"/>
      <c r="N71" s="533"/>
    </row>
    <row r="72" spans="1:14" s="311" customFormat="1" ht="15" hidden="1" customHeight="1" x14ac:dyDescent="0.25">
      <c r="A72" s="354" t="s">
        <v>464</v>
      </c>
      <c r="B72" s="354"/>
      <c r="C72" s="277">
        <v>188657.67554999996</v>
      </c>
      <c r="D72" s="277">
        <v>718369.30688000016</v>
      </c>
      <c r="E72" s="277">
        <v>6156799.7949999999</v>
      </c>
      <c r="F72" s="277">
        <v>156964.10999999999</v>
      </c>
      <c r="G72" s="278">
        <v>7220790.8874300001</v>
      </c>
      <c r="J72" s="533"/>
      <c r="K72" s="533"/>
      <c r="L72" s="533"/>
      <c r="M72" s="533"/>
      <c r="N72" s="533"/>
    </row>
    <row r="73" spans="1:14" s="311" customFormat="1" ht="15" hidden="1" customHeight="1" x14ac:dyDescent="0.25">
      <c r="A73" s="354" t="s">
        <v>461</v>
      </c>
      <c r="B73" s="354"/>
      <c r="C73" s="277">
        <v>130925.179</v>
      </c>
      <c r="D73" s="277">
        <v>1589864.3130000001</v>
      </c>
      <c r="E73" s="277">
        <v>4822050.8119999999</v>
      </c>
      <c r="F73" s="277">
        <v>190512.44500000001</v>
      </c>
      <c r="G73" s="278">
        <v>6733352.7489999998</v>
      </c>
      <c r="J73" s="533"/>
      <c r="K73" s="533"/>
      <c r="L73" s="533"/>
      <c r="M73" s="533"/>
      <c r="N73" s="533"/>
    </row>
    <row r="74" spans="1:14" s="311" customFormat="1" ht="15" hidden="1" customHeight="1" x14ac:dyDescent="0.25">
      <c r="A74" s="354" t="s">
        <v>456</v>
      </c>
      <c r="B74" s="354"/>
      <c r="C74" s="277">
        <v>252290.05</v>
      </c>
      <c r="D74" s="277">
        <v>1110588.879</v>
      </c>
      <c r="E74" s="277">
        <v>5438410.8550200006</v>
      </c>
      <c r="F74" s="277">
        <v>276050.80099999998</v>
      </c>
      <c r="G74" s="278">
        <v>7077340.585020001</v>
      </c>
      <c r="J74" s="533"/>
      <c r="K74" s="533"/>
      <c r="L74" s="533"/>
      <c r="M74" s="533"/>
      <c r="N74" s="533"/>
    </row>
    <row r="75" spans="1:14" s="311" customFormat="1" ht="3.6" hidden="1" customHeight="1" x14ac:dyDescent="0.25">
      <c r="A75" s="354"/>
      <c r="B75" s="354"/>
      <c r="C75" s="278"/>
      <c r="D75" s="278"/>
      <c r="E75" s="278"/>
      <c r="F75" s="278"/>
      <c r="G75" s="278"/>
      <c r="I75" s="537"/>
      <c r="J75" s="540"/>
      <c r="K75" s="540"/>
      <c r="L75" s="540"/>
      <c r="M75" s="540"/>
      <c r="N75" s="540"/>
    </row>
    <row r="76" spans="1:14" s="311" customFormat="1" ht="15" hidden="1" customHeight="1" x14ac:dyDescent="0.25">
      <c r="A76" s="354" t="s">
        <v>443</v>
      </c>
      <c r="B76" s="354"/>
      <c r="C76" s="277">
        <v>570054.80099999998</v>
      </c>
      <c r="D76" s="277">
        <v>1135328.639</v>
      </c>
      <c r="E76" s="277">
        <v>5384688.8020000001</v>
      </c>
      <c r="F76" s="277">
        <v>186201.17300000001</v>
      </c>
      <c r="G76" s="278">
        <v>7276273.415000001</v>
      </c>
      <c r="J76" s="536"/>
      <c r="K76" s="536"/>
      <c r="L76" s="536"/>
      <c r="M76" s="536"/>
      <c r="N76" s="536"/>
    </row>
    <row r="77" spans="1:14" s="311" customFormat="1" ht="15" hidden="1" customHeight="1" x14ac:dyDescent="0.25">
      <c r="A77" s="354" t="s">
        <v>441</v>
      </c>
      <c r="B77" s="354"/>
      <c r="C77" s="277">
        <v>627538.40500000003</v>
      </c>
      <c r="D77" s="277">
        <v>967203.07799999998</v>
      </c>
      <c r="E77" s="277">
        <v>5287634.9469999997</v>
      </c>
      <c r="F77" s="277">
        <v>161952.00899999999</v>
      </c>
      <c r="G77" s="278">
        <v>7044328.4389999993</v>
      </c>
      <c r="J77" s="533"/>
      <c r="K77" s="533"/>
      <c r="L77" s="533"/>
      <c r="M77" s="533"/>
      <c r="N77" s="533"/>
    </row>
    <row r="78" spans="1:14" s="311" customFormat="1" ht="15" hidden="1" customHeight="1" x14ac:dyDescent="0.25">
      <c r="A78" s="354" t="s">
        <v>435</v>
      </c>
      <c r="B78" s="354"/>
      <c r="C78" s="277">
        <v>434525.59399999998</v>
      </c>
      <c r="D78" s="277">
        <v>1235001.60903125</v>
      </c>
      <c r="E78" s="277">
        <v>3802819.1622656249</v>
      </c>
      <c r="F78" s="277">
        <v>203249.783</v>
      </c>
      <c r="G78" s="278">
        <v>5675596.1482968749</v>
      </c>
      <c r="J78" s="533"/>
      <c r="K78" s="533"/>
      <c r="L78" s="533"/>
      <c r="M78" s="533"/>
      <c r="N78" s="533"/>
    </row>
    <row r="79" spans="1:14" s="311" customFormat="1" ht="15" hidden="1" customHeight="1" x14ac:dyDescent="0.25">
      <c r="A79" s="354" t="s">
        <v>427</v>
      </c>
      <c r="B79" s="354"/>
      <c r="C79" s="277">
        <v>553006.08700000006</v>
      </c>
      <c r="D79" s="277">
        <v>922487.54700000002</v>
      </c>
      <c r="E79" s="277">
        <v>4377737.6289999997</v>
      </c>
      <c r="F79" s="277">
        <v>298183.92</v>
      </c>
      <c r="G79" s="278">
        <v>6151415.1830000002</v>
      </c>
      <c r="J79" s="533"/>
      <c r="K79" s="533"/>
      <c r="L79" s="536"/>
      <c r="M79" s="533"/>
      <c r="N79" s="533"/>
    </row>
    <row r="80" spans="1:14" s="311" customFormat="1" ht="5.0999999999999996" hidden="1" customHeight="1" x14ac:dyDescent="0.25">
      <c r="A80" s="354"/>
      <c r="B80" s="354"/>
      <c r="C80" s="278"/>
      <c r="D80" s="278"/>
      <c r="E80" s="278"/>
      <c r="F80" s="278"/>
      <c r="G80" s="278"/>
      <c r="I80" s="537"/>
      <c r="J80" s="540"/>
      <c r="K80" s="540"/>
      <c r="L80" s="540"/>
      <c r="M80" s="540"/>
      <c r="N80" s="540"/>
    </row>
    <row r="81" spans="1:14" s="311" customFormat="1" ht="15" hidden="1" customHeight="1" x14ac:dyDescent="0.25">
      <c r="A81" s="354" t="s">
        <v>421</v>
      </c>
      <c r="B81" s="354"/>
      <c r="C81" s="277">
        <v>301432.56</v>
      </c>
      <c r="D81" s="277">
        <v>641041.82200000004</v>
      </c>
      <c r="E81" s="277">
        <v>4094796.3080000002</v>
      </c>
      <c r="F81" s="277">
        <v>209783.92</v>
      </c>
      <c r="G81" s="278">
        <v>5247054.6100000003</v>
      </c>
      <c r="H81" s="310"/>
      <c r="J81" s="536"/>
      <c r="K81" s="536"/>
      <c r="L81" s="536"/>
      <c r="M81" s="536"/>
      <c r="N81" s="536"/>
    </row>
    <row r="82" spans="1:14" s="311" customFormat="1" ht="15" hidden="1" customHeight="1" x14ac:dyDescent="0.25">
      <c r="A82" s="354" t="s">
        <v>419</v>
      </c>
      <c r="B82" s="354"/>
      <c r="C82" s="277">
        <v>418323.75300000003</v>
      </c>
      <c r="D82" s="277">
        <v>812443.64800000004</v>
      </c>
      <c r="E82" s="277">
        <v>3715924.858</v>
      </c>
      <c r="F82" s="277">
        <v>177868.44500000001</v>
      </c>
      <c r="G82" s="278">
        <v>5124560.7039999999</v>
      </c>
      <c r="J82" s="536"/>
      <c r="K82" s="536"/>
      <c r="L82" s="536"/>
      <c r="M82" s="536"/>
      <c r="N82" s="536"/>
    </row>
    <row r="83" spans="1:14" s="311" customFormat="1" ht="15" hidden="1" customHeight="1" x14ac:dyDescent="0.25">
      <c r="A83" s="354" t="s">
        <v>413</v>
      </c>
      <c r="B83" s="354"/>
      <c r="C83" s="277">
        <v>400206.864</v>
      </c>
      <c r="D83" s="277">
        <v>979075.94499999995</v>
      </c>
      <c r="E83" s="277">
        <v>3245533.4909999999</v>
      </c>
      <c r="F83" s="277">
        <v>245626.93200000003</v>
      </c>
      <c r="G83" s="278">
        <v>4870443.2319999998</v>
      </c>
      <c r="J83" s="536"/>
      <c r="K83" s="536"/>
      <c r="L83" s="536"/>
      <c r="M83" s="536"/>
      <c r="N83" s="536"/>
    </row>
    <row r="84" spans="1:14" s="311" customFormat="1" ht="0.75" hidden="1" customHeight="1" x14ac:dyDescent="0.25">
      <c r="A84" s="354" t="s">
        <v>412</v>
      </c>
      <c r="B84" s="354"/>
      <c r="C84" s="277">
        <v>308644.76500000001</v>
      </c>
      <c r="D84" s="277">
        <v>637843.54500000004</v>
      </c>
      <c r="E84" s="277">
        <v>3792838.5222968757</v>
      </c>
      <c r="F84" s="277">
        <v>183058.00731250001</v>
      </c>
      <c r="G84" s="278">
        <v>4922384.8396093762</v>
      </c>
      <c r="J84" s="536"/>
      <c r="K84" s="536"/>
      <c r="L84" s="536"/>
      <c r="M84" s="536"/>
      <c r="N84" s="536"/>
    </row>
    <row r="85" spans="1:14" s="311" customFormat="1" ht="3" customHeight="1" thickBot="1" x14ac:dyDescent="0.3">
      <c r="A85" s="420"/>
      <c r="B85" s="420"/>
      <c r="C85" s="558"/>
      <c r="D85" s="558"/>
      <c r="E85" s="558"/>
      <c r="F85" s="558"/>
      <c r="G85" s="559"/>
      <c r="J85" s="536"/>
      <c r="K85" s="536"/>
      <c r="L85" s="536"/>
      <c r="M85" s="536"/>
      <c r="N85" s="536"/>
    </row>
    <row r="86" spans="1:14" s="311" customFormat="1" ht="6" hidden="1" customHeight="1" thickBot="1" x14ac:dyDescent="0.3">
      <c r="A86" s="420"/>
      <c r="B86" s="420"/>
      <c r="C86" s="421"/>
      <c r="D86" s="421"/>
      <c r="E86" s="421"/>
      <c r="F86" s="421"/>
      <c r="G86" s="421"/>
      <c r="I86" s="537"/>
      <c r="J86" s="540"/>
      <c r="K86" s="540"/>
      <c r="L86" s="540"/>
      <c r="M86" s="540"/>
      <c r="N86" s="540"/>
    </row>
    <row r="87" spans="1:14" s="311" customFormat="1" ht="15" hidden="1" customHeight="1" x14ac:dyDescent="0.25">
      <c r="A87" s="354" t="s">
        <v>402</v>
      </c>
      <c r="B87" s="354"/>
      <c r="C87" s="277">
        <v>389763.473</v>
      </c>
      <c r="D87" s="277">
        <v>673817.245</v>
      </c>
      <c r="E87" s="277">
        <v>3131756.5939999996</v>
      </c>
      <c r="F87" s="277">
        <v>131780.82599999997</v>
      </c>
      <c r="G87" s="278">
        <v>4327118.1379999993</v>
      </c>
      <c r="J87" s="533"/>
      <c r="K87" s="533"/>
      <c r="L87" s="533"/>
      <c r="M87" s="533"/>
      <c r="N87" s="533"/>
    </row>
    <row r="88" spans="1:14" s="311" customFormat="1" ht="15" hidden="1" customHeight="1" x14ac:dyDescent="0.25">
      <c r="A88" s="354" t="s">
        <v>396</v>
      </c>
      <c r="B88" s="354"/>
      <c r="C88" s="277">
        <v>316609.31400000001</v>
      </c>
      <c r="D88" s="277">
        <v>691196.89300000004</v>
      </c>
      <c r="E88" s="277">
        <v>2650034.6000000006</v>
      </c>
      <c r="F88" s="277">
        <v>127356.42500000002</v>
      </c>
      <c r="G88" s="278">
        <v>3785197.2320000003</v>
      </c>
      <c r="J88" s="533"/>
      <c r="K88" s="533"/>
      <c r="L88" s="533"/>
      <c r="M88" s="533"/>
      <c r="N88" s="533"/>
    </row>
    <row r="89" spans="1:14" s="311" customFormat="1" ht="15" hidden="1" customHeight="1" x14ac:dyDescent="0.25">
      <c r="A89" s="354" t="s">
        <v>363</v>
      </c>
      <c r="B89" s="354"/>
      <c r="C89" s="277">
        <v>308645.04300000001</v>
      </c>
      <c r="D89" s="277">
        <v>625996.73596000008</v>
      </c>
      <c r="E89" s="277">
        <v>2619554.3455163995</v>
      </c>
      <c r="F89" s="277">
        <v>118772.63018080003</v>
      </c>
      <c r="G89" s="278">
        <v>3672968.7546571991</v>
      </c>
      <c r="J89" s="536"/>
      <c r="K89" s="536"/>
      <c r="L89" s="536"/>
      <c r="M89" s="536"/>
      <c r="N89" s="536"/>
    </row>
    <row r="90" spans="1:14" s="311" customFormat="1" ht="15" hidden="1" customHeight="1" x14ac:dyDescent="0.25">
      <c r="A90" s="354" t="s">
        <v>364</v>
      </c>
      <c r="B90" s="354"/>
      <c r="C90" s="277">
        <v>240213.43599999999</v>
      </c>
      <c r="D90" s="277">
        <v>458105.87199999997</v>
      </c>
      <c r="E90" s="277">
        <v>2494847.9950000006</v>
      </c>
      <c r="F90" s="277">
        <v>114829.96399999998</v>
      </c>
      <c r="G90" s="278">
        <v>3307997.2670000005</v>
      </c>
      <c r="J90" s="536"/>
      <c r="K90" s="536"/>
      <c r="L90" s="536"/>
      <c r="M90" s="536"/>
      <c r="N90" s="536"/>
    </row>
    <row r="91" spans="1:14" s="311" customFormat="1" ht="2.1" hidden="1" customHeight="1" x14ac:dyDescent="0.25">
      <c r="A91" s="354"/>
      <c r="B91" s="354"/>
      <c r="C91" s="278"/>
      <c r="D91" s="278"/>
      <c r="E91" s="278"/>
      <c r="F91" s="278"/>
      <c r="G91" s="278"/>
      <c r="I91" s="537"/>
      <c r="J91" s="540"/>
      <c r="K91" s="540"/>
      <c r="L91" s="540"/>
      <c r="M91" s="540"/>
      <c r="N91" s="540"/>
    </row>
    <row r="92" spans="1:14" s="311" customFormat="1" ht="15" hidden="1" customHeight="1" x14ac:dyDescent="0.25">
      <c r="A92" s="354" t="s">
        <v>365</v>
      </c>
      <c r="B92" s="354"/>
      <c r="C92" s="277">
        <v>195788.2107503484</v>
      </c>
      <c r="D92" s="277">
        <v>396034.98946143378</v>
      </c>
      <c r="E92" s="277">
        <v>2799074.9178402848</v>
      </c>
      <c r="F92" s="277">
        <v>140316.04357863148</v>
      </c>
      <c r="G92" s="278">
        <v>3531214.1616306985</v>
      </c>
      <c r="J92" s="536"/>
      <c r="K92" s="536"/>
      <c r="L92" s="536"/>
      <c r="M92" s="536"/>
      <c r="N92" s="536"/>
    </row>
    <row r="93" spans="1:14" s="311" customFormat="1" ht="9" hidden="1" customHeight="1" x14ac:dyDescent="0.25">
      <c r="A93" s="354" t="s">
        <v>366</v>
      </c>
      <c r="B93" s="354"/>
      <c r="C93" s="277">
        <v>138327.47500000001</v>
      </c>
      <c r="D93" s="277">
        <v>571404.94819000002</v>
      </c>
      <c r="E93" s="277">
        <v>2015074.9714000002</v>
      </c>
      <c r="F93" s="277">
        <v>105413.53942</v>
      </c>
      <c r="G93" s="278">
        <v>2830220.93401</v>
      </c>
      <c r="J93" s="536"/>
      <c r="K93" s="536"/>
      <c r="L93" s="536"/>
      <c r="M93" s="536"/>
      <c r="N93" s="536"/>
    </row>
    <row r="94" spans="1:14" s="311" customFormat="1" ht="7.5" hidden="1" customHeight="1" x14ac:dyDescent="0.25">
      <c r="A94" s="354" t="s">
        <v>367</v>
      </c>
      <c r="B94" s="354"/>
      <c r="C94" s="277">
        <v>119105.97199999999</v>
      </c>
      <c r="D94" s="277">
        <v>325571.37699999998</v>
      </c>
      <c r="E94" s="277">
        <v>1923201.6020000002</v>
      </c>
      <c r="F94" s="277">
        <v>137992.992</v>
      </c>
      <c r="G94" s="278">
        <v>2505871.9430000004</v>
      </c>
      <c r="H94" s="354"/>
      <c r="I94" s="354"/>
      <c r="J94" s="536"/>
      <c r="K94" s="536"/>
      <c r="L94" s="536"/>
      <c r="M94" s="536"/>
      <c r="N94" s="536"/>
    </row>
    <row r="95" spans="1:14" s="311" customFormat="1" ht="6.75" hidden="1" customHeight="1" x14ac:dyDescent="0.25">
      <c r="A95" s="354" t="s">
        <v>368</v>
      </c>
      <c r="B95" s="354"/>
      <c r="C95" s="277">
        <v>67553.880625000005</v>
      </c>
      <c r="D95" s="277">
        <v>232061.93789855592</v>
      </c>
      <c r="E95" s="277">
        <v>2136107.8048168202</v>
      </c>
      <c r="F95" s="277">
        <v>75737.241034962688</v>
      </c>
      <c r="G95" s="278">
        <v>2511460.8643753389</v>
      </c>
      <c r="J95" s="536"/>
      <c r="K95" s="536"/>
      <c r="L95" s="536"/>
      <c r="M95" s="536"/>
      <c r="N95" s="536"/>
    </row>
    <row r="96" spans="1:14" s="311" customFormat="1" ht="3" hidden="1" customHeight="1" thickBot="1" x14ac:dyDescent="0.3">
      <c r="A96" s="420"/>
      <c r="B96" s="420"/>
      <c r="C96" s="421"/>
      <c r="D96" s="421"/>
      <c r="E96" s="421"/>
      <c r="F96" s="421"/>
      <c r="G96" s="421"/>
      <c r="J96" s="536"/>
      <c r="K96" s="536"/>
      <c r="L96" s="536"/>
      <c r="M96" s="536"/>
      <c r="N96" s="536"/>
    </row>
    <row r="97" spans="1:14" s="311" customFormat="1" ht="15" hidden="1" customHeight="1" x14ac:dyDescent="0.25">
      <c r="A97" s="354" t="s">
        <v>369</v>
      </c>
      <c r="B97" s="354"/>
      <c r="C97" s="277">
        <v>31459.874649999998</v>
      </c>
      <c r="D97" s="277">
        <v>175000.06373190001</v>
      </c>
      <c r="E97" s="277">
        <v>1902064.1770800001</v>
      </c>
      <c r="F97" s="277">
        <v>115733.83900000001</v>
      </c>
      <c r="G97" s="278">
        <v>2224257.9544619001</v>
      </c>
      <c r="J97" s="536"/>
      <c r="K97" s="536"/>
      <c r="L97" s="536"/>
      <c r="M97" s="536"/>
      <c r="N97" s="536"/>
    </row>
    <row r="98" spans="1:14" s="311" customFormat="1" ht="15" hidden="1" customHeight="1" x14ac:dyDescent="0.25">
      <c r="A98" s="354" t="s">
        <v>370</v>
      </c>
      <c r="B98" s="354"/>
      <c r="C98" s="277">
        <v>26959.467000000001</v>
      </c>
      <c r="D98" s="277">
        <v>245878</v>
      </c>
      <c r="E98" s="277">
        <v>1972876</v>
      </c>
      <c r="F98" s="277">
        <v>56639</v>
      </c>
      <c r="G98" s="278">
        <v>2302352.4670000002</v>
      </c>
      <c r="J98" s="536"/>
      <c r="K98" s="536"/>
      <c r="L98" s="536"/>
      <c r="M98" s="536"/>
      <c r="N98" s="536"/>
    </row>
    <row r="99" spans="1:14" s="311" customFormat="1" ht="15" hidden="1" customHeight="1" x14ac:dyDescent="0.25">
      <c r="A99" s="354" t="s">
        <v>371</v>
      </c>
      <c r="B99" s="354"/>
      <c r="C99" s="277">
        <v>24708.089</v>
      </c>
      <c r="D99" s="277">
        <v>150685</v>
      </c>
      <c r="E99" s="277">
        <v>1709558</v>
      </c>
      <c r="F99" s="277">
        <v>45138</v>
      </c>
      <c r="G99" s="278">
        <v>1930089.0889999999</v>
      </c>
      <c r="J99" s="536"/>
      <c r="K99" s="536"/>
      <c r="L99" s="536"/>
      <c r="M99" s="536"/>
      <c r="N99" s="536"/>
    </row>
    <row r="100" spans="1:14" s="311" customFormat="1" ht="15" hidden="1" customHeight="1" x14ac:dyDescent="0.25">
      <c r="A100" s="354" t="s">
        <v>372</v>
      </c>
      <c r="B100" s="354"/>
      <c r="C100" s="277">
        <v>36059.842450000004</v>
      </c>
      <c r="D100" s="277">
        <v>179628</v>
      </c>
      <c r="E100" s="277">
        <v>831677</v>
      </c>
      <c r="F100" s="277">
        <v>37213</v>
      </c>
      <c r="G100" s="278">
        <v>1084577.8424499999</v>
      </c>
      <c r="J100" s="536"/>
      <c r="K100" s="536"/>
      <c r="L100" s="536"/>
      <c r="M100" s="536"/>
      <c r="N100" s="536"/>
    </row>
    <row r="101" spans="1:14" s="311" customFormat="1" ht="8.25" hidden="1" customHeight="1" thickBot="1" x14ac:dyDescent="0.3">
      <c r="A101" s="420"/>
      <c r="B101" s="420"/>
      <c r="C101" s="421"/>
      <c r="D101" s="421"/>
      <c r="E101" s="421"/>
      <c r="F101" s="421"/>
      <c r="G101" s="421"/>
      <c r="J101" s="536"/>
      <c r="K101" s="536"/>
      <c r="L101" s="536"/>
      <c r="M101" s="536"/>
      <c r="N101" s="536"/>
    </row>
    <row r="102" spans="1:14" s="311" customFormat="1" ht="14.1" hidden="1" customHeight="1" x14ac:dyDescent="0.25">
      <c r="A102" s="354" t="s">
        <v>373</v>
      </c>
      <c r="B102" s="354"/>
      <c r="C102" s="277">
        <v>23840.474999999999</v>
      </c>
      <c r="D102" s="277">
        <v>125044.24356020002</v>
      </c>
      <c r="E102" s="277">
        <v>283265.37862199999</v>
      </c>
      <c r="F102" s="277">
        <v>53678.747539999997</v>
      </c>
      <c r="G102" s="277">
        <v>485828.84472220001</v>
      </c>
      <c r="J102" s="536"/>
      <c r="K102" s="536"/>
      <c r="L102" s="536"/>
      <c r="M102" s="536"/>
      <c r="N102" s="536"/>
    </row>
    <row r="103" spans="1:14" s="311" customFormat="1" ht="14.1" hidden="1" customHeight="1" x14ac:dyDescent="0.25">
      <c r="A103" s="354" t="s">
        <v>374</v>
      </c>
      <c r="B103" s="354"/>
      <c r="C103" s="277">
        <v>24668.747773999999</v>
      </c>
      <c r="D103" s="277">
        <v>168496.544478</v>
      </c>
      <c r="E103" s="277">
        <v>286336.93145599996</v>
      </c>
      <c r="F103" s="277">
        <v>139729.22212379999</v>
      </c>
      <c r="G103" s="277">
        <v>619231.44583179988</v>
      </c>
      <c r="J103" s="536"/>
      <c r="K103" s="536"/>
      <c r="L103" s="536"/>
      <c r="M103" s="536"/>
      <c r="N103" s="536"/>
    </row>
    <row r="104" spans="1:14" s="311" customFormat="1" ht="14.1" hidden="1" customHeight="1" x14ac:dyDescent="0.25">
      <c r="A104" s="354" t="s">
        <v>375</v>
      </c>
      <c r="B104" s="354"/>
      <c r="C104" s="277">
        <v>17573</v>
      </c>
      <c r="D104" s="277">
        <v>140656</v>
      </c>
      <c r="E104" s="277">
        <v>332234</v>
      </c>
      <c r="F104" s="277">
        <v>104600</v>
      </c>
      <c r="G104" s="277">
        <v>595063</v>
      </c>
      <c r="J104" s="536"/>
      <c r="K104" s="536"/>
      <c r="L104" s="536"/>
      <c r="M104" s="536"/>
      <c r="N104" s="536"/>
    </row>
    <row r="105" spans="1:14" s="311" customFormat="1" ht="14.1" hidden="1" customHeight="1" x14ac:dyDescent="0.25">
      <c r="A105" s="354" t="s">
        <v>376</v>
      </c>
      <c r="B105" s="354"/>
      <c r="C105" s="277">
        <v>28127.668777999999</v>
      </c>
      <c r="D105" s="277">
        <v>118667.00528</v>
      </c>
      <c r="E105" s="277">
        <v>221668.22810199999</v>
      </c>
      <c r="F105" s="277">
        <v>184601.20701499999</v>
      </c>
      <c r="G105" s="277">
        <v>553064.10917499999</v>
      </c>
      <c r="J105" s="536"/>
      <c r="K105" s="536"/>
      <c r="L105" s="536"/>
      <c r="M105" s="536"/>
      <c r="N105" s="536"/>
    </row>
    <row r="106" spans="1:14" s="311" customFormat="1" ht="14.1" hidden="1" customHeight="1" x14ac:dyDescent="0.25">
      <c r="A106" s="354"/>
      <c r="B106" s="354"/>
      <c r="C106" s="277"/>
      <c r="D106" s="277"/>
      <c r="E106" s="277"/>
      <c r="F106" s="277"/>
      <c r="G106" s="277"/>
      <c r="J106" s="536"/>
      <c r="K106" s="536"/>
      <c r="L106" s="536"/>
      <c r="M106" s="536"/>
      <c r="N106" s="536"/>
    </row>
    <row r="107" spans="1:14" s="311" customFormat="1" ht="5.0999999999999996" hidden="1" customHeight="1" thickBot="1" x14ac:dyDescent="0.3">
      <c r="A107" s="389"/>
      <c r="B107" s="389"/>
      <c r="C107" s="390"/>
      <c r="D107" s="390"/>
      <c r="E107" s="390"/>
      <c r="F107" s="390"/>
      <c r="G107" s="390"/>
      <c r="J107" s="536"/>
      <c r="K107" s="536"/>
      <c r="L107" s="536"/>
      <c r="M107" s="536"/>
      <c r="N107" s="536"/>
    </row>
    <row r="108" spans="1:14" s="311" customFormat="1" ht="5.0999999999999996" hidden="1" customHeight="1" x14ac:dyDescent="0.25">
      <c r="A108" s="354"/>
      <c r="B108" s="354"/>
      <c r="C108" s="279"/>
      <c r="D108" s="279"/>
      <c r="E108" s="279"/>
      <c r="F108" s="279"/>
      <c r="G108" s="279"/>
      <c r="J108" s="536"/>
      <c r="K108" s="536"/>
      <c r="L108" s="536"/>
      <c r="M108" s="536"/>
      <c r="N108" s="536"/>
    </row>
    <row r="109" spans="1:14" s="311" customFormat="1" ht="14.1" hidden="1" customHeight="1" x14ac:dyDescent="0.25">
      <c r="A109" s="354" t="s">
        <v>377</v>
      </c>
      <c r="B109" s="354"/>
      <c r="C109" s="277">
        <v>21992.811399999999</v>
      </c>
      <c r="D109" s="277">
        <v>92447.091085000007</v>
      </c>
      <c r="E109" s="277">
        <v>243646.467053</v>
      </c>
      <c r="F109" s="277">
        <v>136513.07668</v>
      </c>
      <c r="G109" s="277">
        <v>494599.44621799997</v>
      </c>
      <c r="J109" s="536"/>
      <c r="K109" s="536"/>
      <c r="L109" s="536"/>
      <c r="M109" s="536"/>
      <c r="N109" s="536"/>
    </row>
    <row r="110" spans="1:14" s="311" customFormat="1" ht="14.1" hidden="1" customHeight="1" x14ac:dyDescent="0.25">
      <c r="A110" s="354" t="s">
        <v>378</v>
      </c>
      <c r="B110" s="354"/>
      <c r="C110" s="277">
        <v>36139.596239999999</v>
      </c>
      <c r="D110" s="277">
        <v>82393.212670000008</v>
      </c>
      <c r="E110" s="277">
        <v>170339.56672271996</v>
      </c>
      <c r="F110" s="277">
        <v>130613.12487199999</v>
      </c>
      <c r="G110" s="277">
        <v>419485.50050471991</v>
      </c>
      <c r="J110" s="536"/>
      <c r="K110" s="536"/>
      <c r="L110" s="536"/>
      <c r="M110" s="536"/>
      <c r="N110" s="536"/>
    </row>
    <row r="111" spans="1:14" s="311" customFormat="1" ht="14.1" hidden="1" customHeight="1" x14ac:dyDescent="0.25">
      <c r="A111" s="354" t="s">
        <v>379</v>
      </c>
      <c r="B111" s="354"/>
      <c r="C111" s="277">
        <v>36570.794999999998</v>
      </c>
      <c r="D111" s="277">
        <v>101715.95164100001</v>
      </c>
      <c r="E111" s="277">
        <v>443486.85858999996</v>
      </c>
      <c r="F111" s="277">
        <v>314363.68203799997</v>
      </c>
      <c r="G111" s="277">
        <v>896137.28726899996</v>
      </c>
      <c r="J111" s="536"/>
      <c r="K111" s="536"/>
      <c r="L111" s="536"/>
      <c r="M111" s="536"/>
      <c r="N111" s="536"/>
    </row>
    <row r="112" spans="1:14" s="311" customFormat="1" ht="14.1" hidden="1" customHeight="1" x14ac:dyDescent="0.25">
      <c r="A112" s="354" t="s">
        <v>380</v>
      </c>
      <c r="B112" s="354"/>
      <c r="C112" s="277">
        <v>35622.020013000001</v>
      </c>
      <c r="D112" s="277">
        <v>56626.045365999998</v>
      </c>
      <c r="E112" s="277">
        <v>324752.67824500008</v>
      </c>
      <c r="F112" s="277">
        <v>221609.58054</v>
      </c>
      <c r="G112" s="277">
        <v>638610.32416400011</v>
      </c>
      <c r="J112" s="536"/>
      <c r="K112" s="536"/>
      <c r="L112" s="536"/>
      <c r="M112" s="536"/>
      <c r="N112" s="536"/>
    </row>
    <row r="113" hidden="1" x14ac:dyDescent="0.25"/>
    <row r="114" hidden="1" x14ac:dyDescent="0.25"/>
  </sheetData>
  <mergeCells count="18">
    <mergeCell ref="A48:B48"/>
    <mergeCell ref="A47:B47"/>
    <mergeCell ref="B1:B2"/>
    <mergeCell ref="A46:B46"/>
    <mergeCell ref="A64:B64"/>
    <mergeCell ref="A63:B63"/>
    <mergeCell ref="A62:B62"/>
    <mergeCell ref="A61:B61"/>
    <mergeCell ref="A44:B44"/>
    <mergeCell ref="A59:B59"/>
    <mergeCell ref="A58:B58"/>
    <mergeCell ref="A57:B57"/>
    <mergeCell ref="A56:B56"/>
    <mergeCell ref="A54:B54"/>
    <mergeCell ref="A53:B53"/>
    <mergeCell ref="A52:B52"/>
    <mergeCell ref="A51:B51"/>
    <mergeCell ref="A49:B49"/>
  </mergeCells>
  <pageMargins left="0.59055118110236204" right="0.59055118110236204" top="0.511811023622047" bottom="0.74803149606299202" header="0.511811023622047" footer="0.511811023622047"/>
  <pageSetup paperSize="9" scale="86" firstPageNumber="27" orientation="portrait" useFirstPageNumber="1" r:id="rId1"/>
  <headerFooter>
    <oddFooter>&amp;C&amp;"Arial,Regular"&amp;10 &amp;11&amp;P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FFFF00"/>
  </sheetPr>
  <dimension ref="A1:AS116"/>
  <sheetViews>
    <sheetView topLeftCell="A34" zoomScale="90" zoomScaleNormal="90" zoomScalePageLayoutView="70" workbookViewId="0">
      <selection activeCell="F7" sqref="F7"/>
    </sheetView>
  </sheetViews>
  <sheetFormatPr defaultColWidth="8.85546875" defaultRowHeight="15" x14ac:dyDescent="0.25"/>
  <cols>
    <col min="1" max="1" width="7.42578125" style="274" customWidth="1"/>
    <col min="2" max="9" width="11.85546875" style="266" customWidth="1"/>
    <col min="10" max="10" width="13.28515625" style="266" customWidth="1"/>
    <col min="11" max="11" width="13.140625" customWidth="1"/>
    <col min="12" max="12" width="10.7109375" style="266" customWidth="1"/>
    <col min="13" max="13" width="14" style="266" customWidth="1"/>
    <col min="14" max="14" width="12.140625" style="266" customWidth="1"/>
    <col min="15" max="17" width="8.85546875" style="266"/>
    <col min="18" max="18" width="13.85546875" customWidth="1"/>
    <col min="19" max="19" width="14.85546875" bestFit="1" customWidth="1"/>
    <col min="20" max="22" width="8.85546875" customWidth="1"/>
    <col min="33" max="33" width="14" bestFit="1" customWidth="1"/>
  </cols>
  <sheetData>
    <row r="1" spans="1:19" x14ac:dyDescent="0.25">
      <c r="B1" s="306" t="s">
        <v>206</v>
      </c>
      <c r="C1" s="306"/>
      <c r="D1" s="306"/>
      <c r="E1" s="306"/>
      <c r="F1" s="306"/>
      <c r="G1" s="306"/>
      <c r="H1" s="306"/>
      <c r="I1" s="306"/>
      <c r="J1" s="306"/>
      <c r="L1" s="307" t="s">
        <v>423</v>
      </c>
      <c r="M1" s="307"/>
      <c r="N1" s="307"/>
      <c r="O1" s="307"/>
      <c r="P1" s="307"/>
      <c r="Q1" s="307"/>
    </row>
    <row r="2" spans="1:19" ht="53.25" customHeight="1" x14ac:dyDescent="0.25">
      <c r="A2" s="302" t="s">
        <v>169</v>
      </c>
      <c r="B2" s="281" t="s">
        <v>325</v>
      </c>
      <c r="C2" s="281" t="s">
        <v>326</v>
      </c>
      <c r="D2" s="281" t="s">
        <v>324</v>
      </c>
      <c r="E2" s="281" t="s">
        <v>433</v>
      </c>
      <c r="F2" s="281" t="s">
        <v>428</v>
      </c>
      <c r="G2" s="281" t="s">
        <v>325</v>
      </c>
      <c r="H2" s="281" t="s">
        <v>326</v>
      </c>
      <c r="I2" s="281" t="s">
        <v>324</v>
      </c>
      <c r="J2" s="281" t="s">
        <v>433</v>
      </c>
      <c r="K2" s="402" t="s">
        <v>191</v>
      </c>
      <c r="L2" s="394" t="s">
        <v>325</v>
      </c>
      <c r="M2" s="394" t="s">
        <v>326</v>
      </c>
      <c r="N2" s="394" t="s">
        <v>324</v>
      </c>
      <c r="O2" s="394" t="s">
        <v>433</v>
      </c>
      <c r="P2" s="394" t="s">
        <v>432</v>
      </c>
      <c r="Q2" s="394" t="s">
        <v>460</v>
      </c>
    </row>
    <row r="3" spans="1:19" s="273" customFormat="1" ht="60" x14ac:dyDescent="0.25">
      <c r="A3" s="275" t="s">
        <v>196</v>
      </c>
      <c r="B3" s="276" t="s">
        <v>398</v>
      </c>
      <c r="C3" s="276" t="s">
        <v>399</v>
      </c>
      <c r="D3" s="276" t="s">
        <v>400</v>
      </c>
      <c r="E3" s="276" t="s">
        <v>434</v>
      </c>
      <c r="F3" s="276" t="s">
        <v>429</v>
      </c>
      <c r="G3" s="276" t="s">
        <v>398</v>
      </c>
      <c r="H3" s="276" t="s">
        <v>399</v>
      </c>
      <c r="I3" s="276" t="s">
        <v>400</v>
      </c>
      <c r="J3" s="276" t="s">
        <v>434</v>
      </c>
      <c r="K3" s="273" t="s">
        <v>205</v>
      </c>
      <c r="L3" s="276" t="s">
        <v>398</v>
      </c>
      <c r="M3" s="276" t="s">
        <v>399</v>
      </c>
      <c r="N3" s="276" t="s">
        <v>400</v>
      </c>
      <c r="O3" s="276" t="s">
        <v>434</v>
      </c>
      <c r="P3" s="276" t="s">
        <v>430</v>
      </c>
      <c r="Q3" s="276" t="s">
        <v>446</v>
      </c>
      <c r="R3" s="273" t="s">
        <v>451</v>
      </c>
    </row>
    <row r="4" spans="1:19" x14ac:dyDescent="0.25">
      <c r="A4" s="274" t="s">
        <v>323</v>
      </c>
      <c r="B4" s="266">
        <v>3478.8814749999997</v>
      </c>
      <c r="C4" s="266">
        <v>3450.3391350000002</v>
      </c>
      <c r="D4" s="266">
        <v>4483.5196320000005</v>
      </c>
      <c r="E4" s="266">
        <v>525.36938600000008</v>
      </c>
      <c r="F4" s="266">
        <v>11938.109628</v>
      </c>
      <c r="G4" s="266">
        <f>B4/1000</f>
        <v>3.4788814749999997</v>
      </c>
      <c r="H4" s="266">
        <f>C4/1000</f>
        <v>3.4503391350000001</v>
      </c>
      <c r="I4" s="266">
        <f>D4/1000</f>
        <v>4.4835196320000001</v>
      </c>
      <c r="J4" s="266">
        <f>E4/1000</f>
        <v>0.52536938600000005</v>
      </c>
      <c r="K4" s="266">
        <f>F4/1000</f>
        <v>11.938109627999999</v>
      </c>
      <c r="Q4" s="284"/>
    </row>
    <row r="5" spans="1:19" x14ac:dyDescent="0.25">
      <c r="A5" s="274" t="s">
        <v>322</v>
      </c>
      <c r="B5" s="266">
        <v>3796.8489219999992</v>
      </c>
      <c r="C5" s="266">
        <v>3829.0375749999998</v>
      </c>
      <c r="D5" s="266">
        <v>4919.1983980000005</v>
      </c>
      <c r="E5" s="266">
        <v>753.19229800000005</v>
      </c>
      <c r="F5" s="266">
        <v>13298.277193</v>
      </c>
      <c r="G5" s="266">
        <f t="shared" ref="G5:G48" si="0">B5/1000</f>
        <v>3.7968489219999992</v>
      </c>
      <c r="H5" s="266">
        <f t="shared" ref="H5:H48" si="1">C5/1000</f>
        <v>3.8290375749999996</v>
      </c>
      <c r="I5" s="266">
        <f t="shared" ref="I5:I48" si="2">D5/1000</f>
        <v>4.9191983980000007</v>
      </c>
      <c r="J5" s="266">
        <f t="shared" ref="J5:K48" si="3">E5/1000</f>
        <v>0.75319229800000009</v>
      </c>
      <c r="K5" s="266">
        <f t="shared" ref="K5:K17" si="4">F5/1000</f>
        <v>13.298277193000001</v>
      </c>
      <c r="Q5" s="284">
        <f>(F5-F4)/F4*100</f>
        <v>11.393491996503551</v>
      </c>
    </row>
    <row r="6" spans="1:19" x14ac:dyDescent="0.25">
      <c r="A6" s="274" t="s">
        <v>321</v>
      </c>
      <c r="B6" s="266">
        <v>3847.1807140000005</v>
      </c>
      <c r="C6" s="266">
        <v>4192.7009369999996</v>
      </c>
      <c r="D6" s="266">
        <v>5198.545427</v>
      </c>
      <c r="E6" s="266">
        <v>998.26034100000004</v>
      </c>
      <c r="F6" s="266">
        <v>14236.687419</v>
      </c>
      <c r="G6" s="266">
        <f t="shared" si="0"/>
        <v>3.8471807140000007</v>
      </c>
      <c r="H6" s="266">
        <f t="shared" si="1"/>
        <v>4.1927009369999997</v>
      </c>
      <c r="I6" s="266">
        <f t="shared" si="2"/>
        <v>5.198545427</v>
      </c>
      <c r="J6" s="266">
        <f t="shared" si="3"/>
        <v>0.99826034100000005</v>
      </c>
      <c r="K6" s="266">
        <f t="shared" si="4"/>
        <v>14.236687418999999</v>
      </c>
      <c r="Q6" s="284">
        <f>(F6-F5)/F5*100</f>
        <v>7.0566300610274846</v>
      </c>
      <c r="S6" s="268" t="s">
        <v>466</v>
      </c>
    </row>
    <row r="7" spans="1:19" x14ac:dyDescent="0.25">
      <c r="A7" s="274" t="s">
        <v>320</v>
      </c>
      <c r="B7" s="266">
        <v>3496.40292</v>
      </c>
      <c r="C7" s="266">
        <v>4150.0514089999997</v>
      </c>
      <c r="D7" s="266">
        <v>5124.1513499999992</v>
      </c>
      <c r="E7" s="266">
        <v>817.49008499999991</v>
      </c>
      <c r="F7" s="266">
        <v>13588.095764</v>
      </c>
      <c r="G7" s="266">
        <f t="shared" si="0"/>
        <v>3.49640292</v>
      </c>
      <c r="H7" s="266">
        <f t="shared" si="1"/>
        <v>4.1500514089999996</v>
      </c>
      <c r="I7" s="266">
        <f t="shared" si="2"/>
        <v>5.1241513499999991</v>
      </c>
      <c r="J7" s="266">
        <f t="shared" si="3"/>
        <v>0.81749008499999987</v>
      </c>
      <c r="K7" s="266">
        <f t="shared" si="4"/>
        <v>13.588095764</v>
      </c>
      <c r="Q7" s="284">
        <f>(F7-F6)/F6*100</f>
        <v>-4.5557764661911637</v>
      </c>
    </row>
    <row r="8" spans="1:19" x14ac:dyDescent="0.25">
      <c r="A8" s="274" t="s">
        <v>292</v>
      </c>
      <c r="B8" s="266">
        <v>3355.9132059999997</v>
      </c>
      <c r="C8" s="266">
        <v>4366.674</v>
      </c>
      <c r="D8" s="266">
        <v>4410.9480000000003</v>
      </c>
      <c r="E8" s="266">
        <v>1040.069</v>
      </c>
      <c r="F8" s="266">
        <v>13173.604206</v>
      </c>
      <c r="G8" s="266">
        <f t="shared" si="0"/>
        <v>3.3559132059999999</v>
      </c>
      <c r="H8" s="266">
        <f t="shared" si="1"/>
        <v>4.3666739999999997</v>
      </c>
      <c r="I8" s="266">
        <f t="shared" si="2"/>
        <v>4.4109480000000003</v>
      </c>
      <c r="J8" s="266">
        <f t="shared" si="3"/>
        <v>1.0400689999999999</v>
      </c>
      <c r="K8" s="266">
        <f t="shared" si="4"/>
        <v>13.173604206</v>
      </c>
      <c r="L8" s="266">
        <f t="shared" ref="L8:L33" si="5">(B8-B4)/B4*100</f>
        <v>-3.5347070569571497</v>
      </c>
      <c r="M8" s="266">
        <f t="shared" ref="M8:M33" si="6">(C8-C4)/C4*100</f>
        <v>26.557820235836026</v>
      </c>
      <c r="N8" s="266">
        <f t="shared" ref="N8:N33" si="7">(D8-D4)/D4*100</f>
        <v>-1.6186308515755847</v>
      </c>
      <c r="O8" s="266">
        <f t="shared" ref="O8:O33" si="8">(E8-E4)/E4*100</f>
        <v>97.969091408002186</v>
      </c>
      <c r="P8" s="266">
        <f t="shared" ref="P8:P15" si="9">(F8-F4)/F4*100</f>
        <v>10.349164285627213</v>
      </c>
      <c r="Q8" s="284">
        <f t="shared" ref="Q8:Q32" si="10">(F8-F7)/F7*100</f>
        <v>-3.0504020960622347</v>
      </c>
    </row>
    <row r="9" spans="1:19" x14ac:dyDescent="0.25">
      <c r="A9" s="274" t="s">
        <v>293</v>
      </c>
      <c r="B9" s="266">
        <v>3633.8049999999998</v>
      </c>
      <c r="C9" s="266">
        <v>4538.6229999999996</v>
      </c>
      <c r="D9" s="266">
        <v>3884.692</v>
      </c>
      <c r="E9" s="266">
        <v>1088.2529999999999</v>
      </c>
      <c r="F9" s="266">
        <v>13145.373</v>
      </c>
      <c r="G9" s="266">
        <f t="shared" si="0"/>
        <v>3.6338049999999997</v>
      </c>
      <c r="H9" s="266">
        <f t="shared" si="1"/>
        <v>4.5386229999999994</v>
      </c>
      <c r="I9" s="266">
        <f t="shared" si="2"/>
        <v>3.8846919999999998</v>
      </c>
      <c r="J9" s="266">
        <f t="shared" si="3"/>
        <v>1.0882529999999999</v>
      </c>
      <c r="K9" s="266">
        <f t="shared" si="4"/>
        <v>13.145372999999999</v>
      </c>
      <c r="L9" s="266">
        <f t="shared" si="5"/>
        <v>-4.2941904023433102</v>
      </c>
      <c r="M9" s="266">
        <f t="shared" si="6"/>
        <v>18.531691348053688</v>
      </c>
      <c r="N9" s="266">
        <f t="shared" si="7"/>
        <v>-21.029979161251148</v>
      </c>
      <c r="O9" s="266">
        <f t="shared" si="8"/>
        <v>44.485412674785458</v>
      </c>
      <c r="P9" s="266">
        <f t="shared" si="9"/>
        <v>-1.1498045256605618</v>
      </c>
      <c r="Q9" s="284">
        <f t="shared" si="10"/>
        <v>-0.21430130705720082</v>
      </c>
    </row>
    <row r="10" spans="1:19" x14ac:dyDescent="0.25">
      <c r="A10" s="274" t="s">
        <v>294</v>
      </c>
      <c r="B10" s="266">
        <v>4073</v>
      </c>
      <c r="C10" s="266">
        <v>5588.1030000000001</v>
      </c>
      <c r="D10" s="266">
        <v>4686.2070000000003</v>
      </c>
      <c r="E10" s="266">
        <v>1081.0039999999999</v>
      </c>
      <c r="F10" s="266">
        <v>15428.313999999998</v>
      </c>
      <c r="G10" s="266">
        <f t="shared" si="0"/>
        <v>4.0730000000000004</v>
      </c>
      <c r="H10" s="266">
        <f t="shared" si="1"/>
        <v>5.5881030000000003</v>
      </c>
      <c r="I10" s="266">
        <f t="shared" si="2"/>
        <v>4.6862070000000005</v>
      </c>
      <c r="J10" s="266">
        <f t="shared" si="3"/>
        <v>1.0810039999999999</v>
      </c>
      <c r="K10" s="266">
        <f t="shared" si="4"/>
        <v>15.428313999999999</v>
      </c>
      <c r="L10" s="266">
        <f t="shared" si="5"/>
        <v>5.8697343012309409</v>
      </c>
      <c r="M10" s="266">
        <f t="shared" si="6"/>
        <v>33.281697978641219</v>
      </c>
      <c r="N10" s="266">
        <f t="shared" si="7"/>
        <v>-9.8554188704216497</v>
      </c>
      <c r="O10" s="266">
        <f t="shared" si="8"/>
        <v>8.2887855603992051</v>
      </c>
      <c r="P10" s="266">
        <f t="shared" si="9"/>
        <v>8.3701112901423791</v>
      </c>
      <c r="Q10" s="284">
        <f t="shared" si="10"/>
        <v>17.366878824967529</v>
      </c>
    </row>
    <row r="11" spans="1:19" x14ac:dyDescent="0.25">
      <c r="A11" s="274" t="s">
        <v>295</v>
      </c>
      <c r="B11" s="266">
        <v>4396.8029999999999</v>
      </c>
      <c r="C11" s="266">
        <v>5806.7470000000003</v>
      </c>
      <c r="D11" s="266">
        <v>5190.8969999999999</v>
      </c>
      <c r="E11" s="266">
        <v>1177.885</v>
      </c>
      <c r="F11" s="266">
        <v>16572.331999999999</v>
      </c>
      <c r="G11" s="266">
        <f t="shared" si="0"/>
        <v>4.3968030000000002</v>
      </c>
      <c r="H11" s="266">
        <f t="shared" si="1"/>
        <v>5.8067470000000005</v>
      </c>
      <c r="I11" s="266">
        <f t="shared" si="2"/>
        <v>5.1908969999999997</v>
      </c>
      <c r="J11" s="266">
        <f t="shared" si="3"/>
        <v>1.1778850000000001</v>
      </c>
      <c r="K11" s="266">
        <f t="shared" si="4"/>
        <v>16.572331999999999</v>
      </c>
      <c r="L11" s="266">
        <f t="shared" si="5"/>
        <v>25.75218304645507</v>
      </c>
      <c r="M11" s="266">
        <f t="shared" si="6"/>
        <v>39.919881170802157</v>
      </c>
      <c r="N11" s="266">
        <f t="shared" si="7"/>
        <v>1.3025698391988512</v>
      </c>
      <c r="O11" s="266">
        <f t="shared" si="8"/>
        <v>44.085539581804241</v>
      </c>
      <c r="P11" s="266">
        <f t="shared" si="9"/>
        <v>21.96213721061908</v>
      </c>
      <c r="Q11" s="284">
        <f t="shared" si="10"/>
        <v>7.415055203050704</v>
      </c>
    </row>
    <row r="12" spans="1:19" x14ac:dyDescent="0.25">
      <c r="A12" s="274" t="s">
        <v>296</v>
      </c>
      <c r="B12" s="266">
        <v>3592</v>
      </c>
      <c r="C12" s="266">
        <v>5738</v>
      </c>
      <c r="D12" s="266">
        <v>4835</v>
      </c>
      <c r="E12" s="266">
        <v>1367</v>
      </c>
      <c r="F12" s="266">
        <v>15532</v>
      </c>
      <c r="G12" s="266">
        <f t="shared" si="0"/>
        <v>3.5920000000000001</v>
      </c>
      <c r="H12" s="266">
        <f t="shared" si="1"/>
        <v>5.7380000000000004</v>
      </c>
      <c r="I12" s="266">
        <f t="shared" si="2"/>
        <v>4.835</v>
      </c>
      <c r="J12" s="266">
        <f t="shared" si="3"/>
        <v>1.367</v>
      </c>
      <c r="K12" s="266">
        <f t="shared" si="4"/>
        <v>15.532</v>
      </c>
      <c r="L12" s="266">
        <f t="shared" si="5"/>
        <v>7.03494934189309</v>
      </c>
      <c r="M12" s="266">
        <f t="shared" si="6"/>
        <v>31.404359473594777</v>
      </c>
      <c r="N12" s="266">
        <f t="shared" si="7"/>
        <v>9.6136250075947309</v>
      </c>
      <c r="O12" s="266">
        <f t="shared" si="8"/>
        <v>31.433587579285611</v>
      </c>
      <c r="P12" s="266">
        <f t="shared" si="9"/>
        <v>17.902433966597037</v>
      </c>
      <c r="Q12" s="284">
        <f t="shared" si="10"/>
        <v>-6.2775232839892334</v>
      </c>
    </row>
    <row r="13" spans="1:19" x14ac:dyDescent="0.25">
      <c r="A13" s="274" t="s">
        <v>297</v>
      </c>
      <c r="B13" s="266">
        <v>3589</v>
      </c>
      <c r="C13" s="266">
        <v>6201</v>
      </c>
      <c r="D13" s="266">
        <v>4316</v>
      </c>
      <c r="E13" s="266">
        <v>1531</v>
      </c>
      <c r="F13" s="266">
        <v>15637</v>
      </c>
      <c r="G13" s="266">
        <f t="shared" si="0"/>
        <v>3.589</v>
      </c>
      <c r="H13" s="266">
        <f t="shared" si="1"/>
        <v>6.2009999999999996</v>
      </c>
      <c r="I13" s="266">
        <f t="shared" si="2"/>
        <v>4.3159999999999998</v>
      </c>
      <c r="J13" s="266">
        <f t="shared" si="3"/>
        <v>1.5309999999999999</v>
      </c>
      <c r="K13" s="266">
        <f t="shared" si="4"/>
        <v>15.637</v>
      </c>
      <c r="L13" s="266">
        <f t="shared" si="5"/>
        <v>-1.233005073194622</v>
      </c>
      <c r="M13" s="266">
        <f t="shared" si="6"/>
        <v>36.6273426984352</v>
      </c>
      <c r="N13" s="266">
        <f t="shared" si="7"/>
        <v>11.102759240629629</v>
      </c>
      <c r="O13" s="266">
        <f t="shared" si="8"/>
        <v>40.684197516570144</v>
      </c>
      <c r="P13" s="266">
        <f t="shared" si="9"/>
        <v>18.954403195710007</v>
      </c>
      <c r="Q13" s="284">
        <f t="shared" si="10"/>
        <v>0.67602369302086018</v>
      </c>
    </row>
    <row r="14" spans="1:19" x14ac:dyDescent="0.25">
      <c r="A14" s="274" t="s">
        <v>298</v>
      </c>
      <c r="B14" s="266">
        <v>3155</v>
      </c>
      <c r="C14" s="266">
        <v>6323</v>
      </c>
      <c r="D14" s="266">
        <v>4196</v>
      </c>
      <c r="E14" s="266">
        <v>1191</v>
      </c>
      <c r="F14" s="266">
        <v>14865</v>
      </c>
      <c r="G14" s="266">
        <f t="shared" si="0"/>
        <v>3.1549999999999998</v>
      </c>
      <c r="H14" s="266">
        <f t="shared" si="1"/>
        <v>6.3230000000000004</v>
      </c>
      <c r="I14" s="266">
        <f t="shared" si="2"/>
        <v>4.1959999999999997</v>
      </c>
      <c r="J14" s="266">
        <f t="shared" si="3"/>
        <v>1.1910000000000001</v>
      </c>
      <c r="K14" s="266">
        <f t="shared" si="4"/>
        <v>14.865</v>
      </c>
      <c r="L14" s="266">
        <f t="shared" si="5"/>
        <v>-22.538669285538916</v>
      </c>
      <c r="M14" s="266">
        <f t="shared" si="6"/>
        <v>13.151099756035276</v>
      </c>
      <c r="N14" s="266">
        <f t="shared" si="7"/>
        <v>-10.460634794835148</v>
      </c>
      <c r="O14" s="266">
        <f t="shared" si="8"/>
        <v>10.175355502847362</v>
      </c>
      <c r="P14" s="266">
        <f t="shared" si="9"/>
        <v>-3.6511701797098408</v>
      </c>
      <c r="Q14" s="284">
        <f t="shared" si="10"/>
        <v>-4.9370083775660296</v>
      </c>
    </row>
    <row r="15" spans="1:19" x14ac:dyDescent="0.25">
      <c r="A15" s="274" t="s">
        <v>299</v>
      </c>
      <c r="B15" s="266">
        <v>2762</v>
      </c>
      <c r="C15" s="266">
        <v>6058</v>
      </c>
      <c r="D15" s="266">
        <v>3859</v>
      </c>
      <c r="E15" s="266">
        <v>1303</v>
      </c>
      <c r="F15" s="266">
        <v>13982</v>
      </c>
      <c r="G15" s="266">
        <f t="shared" si="0"/>
        <v>2.762</v>
      </c>
      <c r="H15" s="266">
        <f t="shared" si="1"/>
        <v>6.0579999999999998</v>
      </c>
      <c r="I15" s="266">
        <f t="shared" si="2"/>
        <v>3.859</v>
      </c>
      <c r="J15" s="266">
        <f t="shared" si="3"/>
        <v>1.3029999999999999</v>
      </c>
      <c r="K15" s="266">
        <f t="shared" si="4"/>
        <v>13.981999999999999</v>
      </c>
      <c r="L15" s="266">
        <f t="shared" si="5"/>
        <v>-37.181629470321958</v>
      </c>
      <c r="M15" s="266">
        <f t="shared" si="6"/>
        <v>4.3269148802246713</v>
      </c>
      <c r="N15" s="266">
        <f t="shared" si="7"/>
        <v>-25.658320710274158</v>
      </c>
      <c r="O15" s="266">
        <f t="shared" si="8"/>
        <v>10.62200469485561</v>
      </c>
      <c r="P15" s="266">
        <f t="shared" si="9"/>
        <v>-15.630461663452063</v>
      </c>
      <c r="Q15" s="284">
        <f t="shared" si="10"/>
        <v>-5.940127817019845</v>
      </c>
    </row>
    <row r="16" spans="1:19" x14ac:dyDescent="0.25">
      <c r="A16" s="274" t="s">
        <v>300</v>
      </c>
      <c r="B16" s="266">
        <v>2896.3071248130004</v>
      </c>
      <c r="C16" s="266">
        <v>6292.7342071201801</v>
      </c>
      <c r="D16" s="266">
        <v>3675.3858295781301</v>
      </c>
      <c r="E16" s="266">
        <v>1406</v>
      </c>
      <c r="F16" s="266">
        <v>14270.42716151131</v>
      </c>
      <c r="G16" s="266">
        <f t="shared" si="0"/>
        <v>2.8963071248130006</v>
      </c>
      <c r="H16" s="266">
        <f t="shared" si="1"/>
        <v>6.2927342071201799</v>
      </c>
      <c r="I16" s="266">
        <f t="shared" si="2"/>
        <v>3.6753858295781301</v>
      </c>
      <c r="J16" s="266">
        <f t="shared" si="3"/>
        <v>1.4059999999999999</v>
      </c>
      <c r="K16" s="266">
        <f t="shared" si="4"/>
        <v>14.270427161511311</v>
      </c>
      <c r="L16" s="266">
        <f t="shared" si="5"/>
        <v>-19.367841736831835</v>
      </c>
      <c r="M16" s="266">
        <f t="shared" si="6"/>
        <v>9.6677275552488702</v>
      </c>
      <c r="N16" s="266">
        <f t="shared" si="7"/>
        <v>-23.983747061465767</v>
      </c>
      <c r="O16" s="266">
        <f t="shared" si="8"/>
        <v>2.8529626920263351</v>
      </c>
      <c r="P16" s="266">
        <v>-8.1</v>
      </c>
      <c r="Q16" s="284">
        <f t="shared" si="10"/>
        <v>2.0628462416772297</v>
      </c>
      <c r="R16">
        <v>19.100000000000001</v>
      </c>
    </row>
    <row r="17" spans="1:18" x14ac:dyDescent="0.25">
      <c r="A17" s="274" t="s">
        <v>301</v>
      </c>
      <c r="B17" s="266">
        <v>2903.9902585360001</v>
      </c>
      <c r="C17" s="266">
        <v>7210.0265697603209</v>
      </c>
      <c r="D17" s="266">
        <v>4462.1651050399996</v>
      </c>
      <c r="E17" s="266">
        <v>1415.8374459977001</v>
      </c>
      <c r="F17" s="266">
        <v>15992.01937933402</v>
      </c>
      <c r="G17" s="266">
        <f t="shared" si="0"/>
        <v>2.903990258536</v>
      </c>
      <c r="H17" s="266">
        <f t="shared" si="1"/>
        <v>7.2100265697603207</v>
      </c>
      <c r="I17" s="266">
        <f t="shared" si="2"/>
        <v>4.4621651050399995</v>
      </c>
      <c r="J17" s="266">
        <f t="shared" si="3"/>
        <v>1.4158374459977001</v>
      </c>
      <c r="K17" s="266">
        <f t="shared" si="4"/>
        <v>15.992019379334021</v>
      </c>
      <c r="L17" s="266">
        <f t="shared" si="5"/>
        <v>-19.086367831262187</v>
      </c>
      <c r="M17" s="266">
        <f t="shared" si="6"/>
        <v>16.271997577170147</v>
      </c>
      <c r="N17" s="266">
        <f t="shared" si="7"/>
        <v>3.3865872344763583</v>
      </c>
      <c r="O17" s="266">
        <f t="shared" si="8"/>
        <v>-7.5220479426714491</v>
      </c>
      <c r="P17" s="266">
        <v>2.2999999999999998</v>
      </c>
      <c r="Q17" s="284">
        <f t="shared" si="10"/>
        <v>12.064055254533704</v>
      </c>
      <c r="R17">
        <v>18.5</v>
      </c>
    </row>
    <row r="18" spans="1:18" x14ac:dyDescent="0.25">
      <c r="A18" s="274" t="s">
        <v>302</v>
      </c>
      <c r="B18" s="266">
        <v>3214.8204880349995</v>
      </c>
      <c r="C18" s="266">
        <v>6609.2245319203994</v>
      </c>
      <c r="D18" s="266">
        <v>3576.1048415847204</v>
      </c>
      <c r="E18" s="266">
        <v>1489.093894334</v>
      </c>
      <c r="F18" s="266">
        <v>14889.24375587412</v>
      </c>
      <c r="G18" s="266">
        <f t="shared" si="0"/>
        <v>3.2148204880349995</v>
      </c>
      <c r="H18" s="266">
        <f t="shared" si="1"/>
        <v>6.6092245319203995</v>
      </c>
      <c r="I18" s="266">
        <f t="shared" si="2"/>
        <v>3.5761048415847205</v>
      </c>
      <c r="J18" s="266">
        <f t="shared" si="3"/>
        <v>1.489093894334</v>
      </c>
      <c r="K18" s="266">
        <f t="shared" ref="K18:K29" si="11">F18/1000</f>
        <v>14.889243755874121</v>
      </c>
      <c r="L18" s="266">
        <f t="shared" si="5"/>
        <v>1.8960535034865125</v>
      </c>
      <c r="M18" s="266">
        <f t="shared" si="6"/>
        <v>4.5267204162644212</v>
      </c>
      <c r="N18" s="266">
        <f t="shared" si="7"/>
        <v>-14.773478513233549</v>
      </c>
      <c r="O18" s="266">
        <f t="shared" si="8"/>
        <v>25.028874419311503</v>
      </c>
      <c r="P18" s="266">
        <v>0.2</v>
      </c>
      <c r="Q18" s="284">
        <f t="shared" si="10"/>
        <v>-6.8957871879831645</v>
      </c>
      <c r="R18">
        <v>14.6</v>
      </c>
    </row>
    <row r="19" spans="1:18" x14ac:dyDescent="0.25">
      <c r="A19" s="274" t="s">
        <v>303</v>
      </c>
      <c r="B19" s="266">
        <v>3293.2347841831597</v>
      </c>
      <c r="C19" s="266">
        <v>6979.4506876455498</v>
      </c>
      <c r="D19" s="266">
        <v>4029.74312751653</v>
      </c>
      <c r="E19" s="266">
        <v>1338.6267204154399</v>
      </c>
      <c r="F19" s="266">
        <v>15641.055319760679</v>
      </c>
      <c r="G19" s="266">
        <f t="shared" si="0"/>
        <v>3.2932347841831597</v>
      </c>
      <c r="H19" s="266">
        <f t="shared" si="1"/>
        <v>6.9794506876455502</v>
      </c>
      <c r="I19" s="266">
        <f t="shared" si="2"/>
        <v>4.0297431275165296</v>
      </c>
      <c r="J19" s="266">
        <f t="shared" si="3"/>
        <v>1.3386267204154398</v>
      </c>
      <c r="K19" s="266">
        <f t="shared" si="11"/>
        <v>15.641055319760678</v>
      </c>
      <c r="L19" s="266">
        <f t="shared" si="5"/>
        <v>19.233699644574937</v>
      </c>
      <c r="M19" s="266">
        <f t="shared" si="6"/>
        <v>15.210476851197589</v>
      </c>
      <c r="N19" s="266">
        <f t="shared" si="7"/>
        <v>4.424543340671935</v>
      </c>
      <c r="O19" s="266">
        <f t="shared" si="8"/>
        <v>2.7342072460045954</v>
      </c>
      <c r="P19" s="266">
        <v>11.9</v>
      </c>
      <c r="Q19" s="284">
        <f t="shared" si="10"/>
        <v>5.0493603047498832</v>
      </c>
      <c r="R19">
        <v>16.100000000000001</v>
      </c>
    </row>
    <row r="20" spans="1:18" x14ac:dyDescent="0.25">
      <c r="A20" s="274" t="s">
        <v>304</v>
      </c>
      <c r="B20" s="266">
        <v>3490.9636641703396</v>
      </c>
      <c r="C20" s="266">
        <v>6578.1999274410991</v>
      </c>
      <c r="D20" s="266">
        <v>4362.9989189401404</v>
      </c>
      <c r="E20" s="266">
        <v>1087.2851136940001</v>
      </c>
      <c r="F20" s="266">
        <v>15519.44762424558</v>
      </c>
      <c r="G20" s="266">
        <f t="shared" si="0"/>
        <v>3.4909636641703394</v>
      </c>
      <c r="H20" s="266">
        <f t="shared" si="1"/>
        <v>6.5781999274410987</v>
      </c>
      <c r="I20" s="266">
        <f t="shared" si="2"/>
        <v>4.3629989189401401</v>
      </c>
      <c r="J20" s="266">
        <f t="shared" si="3"/>
        <v>1.087285113694</v>
      </c>
      <c r="K20" s="266">
        <f t="shared" si="11"/>
        <v>15.519447624245581</v>
      </c>
      <c r="L20" s="266">
        <f t="shared" si="5"/>
        <v>20.53154288310267</v>
      </c>
      <c r="M20" s="266">
        <f t="shared" si="6"/>
        <v>4.5364337810091637</v>
      </c>
      <c r="N20" s="266">
        <f t="shared" si="7"/>
        <v>18.708596083392315</v>
      </c>
      <c r="O20" s="266">
        <f t="shared" si="8"/>
        <v>-22.668199595021331</v>
      </c>
      <c r="P20" s="266">
        <v>8.8000000000000007</v>
      </c>
      <c r="Q20" s="284">
        <f t="shared" si="10"/>
        <v>-0.77749034850264243</v>
      </c>
      <c r="R20">
        <v>8</v>
      </c>
    </row>
    <row r="21" spans="1:18" x14ac:dyDescent="0.25">
      <c r="A21" s="274" t="s">
        <v>305</v>
      </c>
      <c r="B21" s="266">
        <v>3774.9690000000001</v>
      </c>
      <c r="C21" s="266">
        <v>6513.47</v>
      </c>
      <c r="D21" s="266">
        <v>3529.7089999999998</v>
      </c>
      <c r="E21" s="266">
        <v>1222</v>
      </c>
      <c r="F21" s="266">
        <v>15040.148000000001</v>
      </c>
      <c r="G21" s="266">
        <f t="shared" si="0"/>
        <v>3.774969</v>
      </c>
      <c r="H21" s="266">
        <f t="shared" si="1"/>
        <v>6.5134699999999999</v>
      </c>
      <c r="I21" s="266">
        <f t="shared" si="2"/>
        <v>3.529709</v>
      </c>
      <c r="J21" s="266">
        <f t="shared" si="3"/>
        <v>1.222</v>
      </c>
      <c r="K21" s="266">
        <f t="shared" si="11"/>
        <v>15.040148</v>
      </c>
      <c r="L21" s="266">
        <f t="shared" si="5"/>
        <v>29.992481514145641</v>
      </c>
      <c r="M21" s="266">
        <f t="shared" si="6"/>
        <v>-9.6609431743533207</v>
      </c>
      <c r="N21" s="266">
        <f t="shared" si="7"/>
        <v>-20.896943145084297</v>
      </c>
      <c r="O21" s="266">
        <f t="shared" si="8"/>
        <v>-13.690656829683467</v>
      </c>
      <c r="P21" s="266">
        <v>-6</v>
      </c>
      <c r="Q21" s="284">
        <f t="shared" si="10"/>
        <v>-3.0883806940189253</v>
      </c>
      <c r="R21">
        <v>5.9</v>
      </c>
    </row>
    <row r="22" spans="1:18" x14ac:dyDescent="0.25">
      <c r="A22" s="274" t="s">
        <v>306</v>
      </c>
      <c r="B22" s="266">
        <v>4180.4184538059999</v>
      </c>
      <c r="C22" s="266">
        <v>6166.3687634869611</v>
      </c>
      <c r="D22" s="266">
        <v>4354.9588569580001</v>
      </c>
      <c r="E22" s="266">
        <v>1335.4664865537998</v>
      </c>
      <c r="F22" s="266">
        <v>16037.212560804761</v>
      </c>
      <c r="G22" s="266">
        <f t="shared" si="0"/>
        <v>4.1804184538060003</v>
      </c>
      <c r="H22" s="266">
        <f t="shared" si="1"/>
        <v>6.1663687634869611</v>
      </c>
      <c r="I22" s="266">
        <f t="shared" si="2"/>
        <v>4.3549588569580004</v>
      </c>
      <c r="J22" s="266">
        <f t="shared" si="3"/>
        <v>1.3354664865537997</v>
      </c>
      <c r="K22" s="266">
        <f t="shared" si="11"/>
        <v>16.037212560804761</v>
      </c>
      <c r="L22" s="266">
        <f t="shared" si="5"/>
        <v>30.035828419185069</v>
      </c>
      <c r="M22" s="266">
        <f t="shared" si="6"/>
        <v>-6.7005707900312554</v>
      </c>
      <c r="N22" s="266">
        <f t="shared" si="7"/>
        <v>21.779395456094548</v>
      </c>
      <c r="O22" s="266">
        <f t="shared" si="8"/>
        <v>-10.316838203739351</v>
      </c>
      <c r="P22" s="266">
        <v>7.7</v>
      </c>
      <c r="Q22" s="284">
        <f t="shared" si="10"/>
        <v>6.6293533867137464</v>
      </c>
      <c r="R22">
        <v>9.5</v>
      </c>
    </row>
    <row r="23" spans="1:18" x14ac:dyDescent="0.25">
      <c r="A23" s="274" t="s">
        <v>307</v>
      </c>
      <c r="B23" s="266">
        <v>4609.9891750065108</v>
      </c>
      <c r="C23" s="266">
        <v>5958.483395614001</v>
      </c>
      <c r="D23" s="266">
        <v>6056.8548296620002</v>
      </c>
      <c r="E23" s="266">
        <v>1035.81390038</v>
      </c>
      <c r="F23" s="266">
        <v>17661.141300662512</v>
      </c>
      <c r="G23" s="266">
        <f t="shared" si="0"/>
        <v>4.6099891750065112</v>
      </c>
      <c r="H23" s="266">
        <f t="shared" si="1"/>
        <v>5.9584833956140013</v>
      </c>
      <c r="I23" s="266">
        <f t="shared" si="2"/>
        <v>6.056854829662</v>
      </c>
      <c r="J23" s="266">
        <f t="shared" si="3"/>
        <v>1.03581390038</v>
      </c>
      <c r="K23" s="266">
        <f t="shared" si="11"/>
        <v>17.661141300662511</v>
      </c>
      <c r="L23" s="266">
        <f t="shared" si="5"/>
        <v>39.983617236994334</v>
      </c>
      <c r="M23" s="266">
        <f t="shared" si="6"/>
        <v>-14.628189777725362</v>
      </c>
      <c r="N23" s="266">
        <f t="shared" si="7"/>
        <v>50.303744879012889</v>
      </c>
      <c r="O23" s="266">
        <f t="shared" si="8"/>
        <v>-22.621154606973825</v>
      </c>
      <c r="P23" s="266">
        <v>12.9</v>
      </c>
      <c r="Q23" s="284">
        <f t="shared" si="10"/>
        <v>10.126003716048897</v>
      </c>
      <c r="R23">
        <v>13.6</v>
      </c>
    </row>
    <row r="24" spans="1:18" x14ac:dyDescent="0.25">
      <c r="A24" s="274" t="s">
        <v>308</v>
      </c>
      <c r="B24" s="266">
        <v>4885.1685953149999</v>
      </c>
      <c r="C24" s="266">
        <v>6806.5515811260011</v>
      </c>
      <c r="D24" s="266">
        <v>5118.8434260419999</v>
      </c>
      <c r="E24" s="266">
        <v>915.34288435000008</v>
      </c>
      <c r="F24" s="266">
        <v>17725.906486833002</v>
      </c>
      <c r="G24" s="266">
        <f t="shared" si="0"/>
        <v>4.8851685953150001</v>
      </c>
      <c r="H24" s="266">
        <f t="shared" si="1"/>
        <v>6.8065515811260013</v>
      </c>
      <c r="I24" s="266">
        <f t="shared" si="2"/>
        <v>5.1188434260419999</v>
      </c>
      <c r="J24" s="266">
        <f t="shared" si="3"/>
        <v>0.91534288435000011</v>
      </c>
      <c r="K24" s="266">
        <f t="shared" si="11"/>
        <v>17.725906486833001</v>
      </c>
      <c r="L24" s="266">
        <f t="shared" si="5"/>
        <v>39.93753774793317</v>
      </c>
      <c r="M24" s="266">
        <f t="shared" si="6"/>
        <v>3.4713395184650477</v>
      </c>
      <c r="N24" s="266">
        <f t="shared" si="7"/>
        <v>17.323967324875461</v>
      </c>
      <c r="O24" s="266">
        <f t="shared" si="8"/>
        <v>-15.813904483602681</v>
      </c>
      <c r="P24" s="266">
        <v>14.2</v>
      </c>
      <c r="Q24" s="284">
        <f t="shared" si="10"/>
        <v>0.36671008440468839</v>
      </c>
      <c r="R24">
        <v>22.2</v>
      </c>
    </row>
    <row r="25" spans="1:18" x14ac:dyDescent="0.25">
      <c r="A25" s="274" t="s">
        <v>309</v>
      </c>
      <c r="B25" s="266">
        <v>5161.8305452322002</v>
      </c>
      <c r="C25" s="266">
        <v>7085.6317598876003</v>
      </c>
      <c r="D25" s="266">
        <v>7049.685435447198</v>
      </c>
      <c r="E25" s="266">
        <v>1051.707705453</v>
      </c>
      <c r="F25" s="266">
        <v>20348.855446019996</v>
      </c>
      <c r="G25" s="266">
        <f t="shared" si="0"/>
        <v>5.1618305452322</v>
      </c>
      <c r="H25" s="266">
        <f t="shared" si="1"/>
        <v>7.0856317598876002</v>
      </c>
      <c r="I25" s="266">
        <f t="shared" si="2"/>
        <v>7.0496854354471976</v>
      </c>
      <c r="J25" s="266">
        <f t="shared" si="3"/>
        <v>1.051707705453</v>
      </c>
      <c r="K25" s="266">
        <f t="shared" si="11"/>
        <v>20.348855446019996</v>
      </c>
      <c r="L25" s="266">
        <f t="shared" si="5"/>
        <v>36.738355870795232</v>
      </c>
      <c r="M25" s="266">
        <f t="shared" si="6"/>
        <v>8.7842848725425924</v>
      </c>
      <c r="N25" s="266">
        <f t="shared" si="7"/>
        <v>99.724267225632431</v>
      </c>
      <c r="O25" s="266">
        <f t="shared" si="8"/>
        <v>-13.935539651963991</v>
      </c>
      <c r="P25" s="266">
        <v>35.299999999999997</v>
      </c>
      <c r="Q25" s="284">
        <f t="shared" si="10"/>
        <v>14.797262758524358</v>
      </c>
      <c r="R25">
        <v>27.4</v>
      </c>
    </row>
    <row r="26" spans="1:18" x14ac:dyDescent="0.25">
      <c r="A26" s="274" t="s">
        <v>310</v>
      </c>
      <c r="B26" s="266">
        <v>5060.6538293135063</v>
      </c>
      <c r="C26" s="266">
        <v>7158.3807072884028</v>
      </c>
      <c r="D26" s="266">
        <v>7200.5310330208949</v>
      </c>
      <c r="E26" s="266">
        <v>981.76716191403523</v>
      </c>
      <c r="F26" s="266">
        <v>20401.332731536841</v>
      </c>
      <c r="G26" s="266">
        <f t="shared" si="0"/>
        <v>5.0606538293135062</v>
      </c>
      <c r="H26" s="266">
        <f t="shared" si="1"/>
        <v>7.1583807072884031</v>
      </c>
      <c r="I26" s="266">
        <f t="shared" si="2"/>
        <v>7.2005310330208951</v>
      </c>
      <c r="J26" s="266">
        <f t="shared" si="3"/>
        <v>0.98176716191403524</v>
      </c>
      <c r="K26" s="266">
        <f t="shared" si="11"/>
        <v>20.40133273153684</v>
      </c>
      <c r="L26" s="266">
        <f t="shared" si="5"/>
        <v>21.056154670499772</v>
      </c>
      <c r="M26" s="266">
        <f t="shared" si="6"/>
        <v>16.087457332676262</v>
      </c>
      <c r="N26" s="266">
        <f t="shared" si="7"/>
        <v>65.340965770927326</v>
      </c>
      <c r="O26" s="266">
        <f t="shared" si="8"/>
        <v>-26.485076802825152</v>
      </c>
      <c r="P26" s="266">
        <v>27.2</v>
      </c>
      <c r="Q26" s="284">
        <f t="shared" si="10"/>
        <v>0.25788814341943156</v>
      </c>
      <c r="R26">
        <v>22</v>
      </c>
    </row>
    <row r="27" spans="1:18" x14ac:dyDescent="0.25">
      <c r="A27" s="274" t="s">
        <v>319</v>
      </c>
      <c r="B27" s="266">
        <v>5760.2151343634996</v>
      </c>
      <c r="C27" s="266">
        <v>6431.0201469361491</v>
      </c>
      <c r="D27" s="266">
        <v>8835</v>
      </c>
      <c r="E27" s="266">
        <v>1164.5343434078</v>
      </c>
      <c r="F27" s="266">
        <v>22190.769624707445</v>
      </c>
      <c r="G27" s="266">
        <f t="shared" si="0"/>
        <v>5.7602151343634995</v>
      </c>
      <c r="H27" s="266">
        <f t="shared" si="1"/>
        <v>6.4310201469361488</v>
      </c>
      <c r="I27" s="266">
        <f t="shared" si="2"/>
        <v>8.8350000000000009</v>
      </c>
      <c r="J27" s="266">
        <f t="shared" si="3"/>
        <v>1.1645343434077999</v>
      </c>
      <c r="K27" s="266">
        <f t="shared" si="11"/>
        <v>22.190769624707446</v>
      </c>
      <c r="L27" s="266">
        <f t="shared" si="5"/>
        <v>24.950730157741951</v>
      </c>
      <c r="M27" s="266">
        <f t="shared" si="6"/>
        <v>7.9304870039577384</v>
      </c>
      <c r="N27" s="266">
        <f t="shared" si="7"/>
        <v>45.867785318754834</v>
      </c>
      <c r="O27" s="266">
        <f t="shared" si="8"/>
        <v>12.426985482679607</v>
      </c>
      <c r="P27" s="266">
        <v>25.6</v>
      </c>
      <c r="Q27" s="284">
        <f t="shared" si="10"/>
        <v>8.771176455567792</v>
      </c>
      <c r="R27">
        <v>19.8</v>
      </c>
    </row>
    <row r="28" spans="1:18" x14ac:dyDescent="0.25">
      <c r="A28" s="274" t="s">
        <v>406</v>
      </c>
      <c r="B28" s="266">
        <v>5412.6659634302596</v>
      </c>
      <c r="C28" s="266">
        <v>6713.9435907920897</v>
      </c>
      <c r="D28" s="266">
        <v>7603</v>
      </c>
      <c r="E28" s="266">
        <v>884.23721169463897</v>
      </c>
      <c r="F28" s="266">
        <v>20613.846765916987</v>
      </c>
      <c r="G28" s="266">
        <f t="shared" si="0"/>
        <v>5.4126659634302596</v>
      </c>
      <c r="H28" s="266">
        <f t="shared" si="1"/>
        <v>6.7139435907920895</v>
      </c>
      <c r="I28" s="266">
        <f t="shared" si="2"/>
        <v>7.6029999999999998</v>
      </c>
      <c r="J28" s="266">
        <f t="shared" si="3"/>
        <v>0.88423721169463898</v>
      </c>
      <c r="K28" s="266">
        <f t="shared" si="11"/>
        <v>20.613846765916989</v>
      </c>
      <c r="L28" s="266">
        <f t="shared" si="5"/>
        <v>10.797935789179167</v>
      </c>
      <c r="M28" s="266">
        <f t="shared" si="6"/>
        <v>-1.3605713440959681</v>
      </c>
      <c r="N28" s="266">
        <f t="shared" si="7"/>
        <v>48.529645609395075</v>
      </c>
      <c r="O28" s="266">
        <f t="shared" si="8"/>
        <v>-3.3982536148133984</v>
      </c>
      <c r="P28" s="266">
        <v>16.3</v>
      </c>
      <c r="Q28" s="284">
        <f t="shared" si="10"/>
        <v>-7.1062107599670412</v>
      </c>
      <c r="R28">
        <v>14.8</v>
      </c>
    </row>
    <row r="29" spans="1:18" x14ac:dyDescent="0.25">
      <c r="A29" s="274" t="s">
        <v>343</v>
      </c>
      <c r="B29" s="266">
        <v>6484.4197080000004</v>
      </c>
      <c r="C29" s="266">
        <v>7122.6126100000001</v>
      </c>
      <c r="D29" s="266">
        <v>8024.6045599999998</v>
      </c>
      <c r="E29" s="266">
        <v>1085.862676</v>
      </c>
      <c r="F29" s="266">
        <v>22717.499554000002</v>
      </c>
      <c r="G29" s="266">
        <f t="shared" si="0"/>
        <v>6.4844197080000008</v>
      </c>
      <c r="H29" s="266">
        <f t="shared" si="1"/>
        <v>7.12261261</v>
      </c>
      <c r="I29" s="266">
        <f t="shared" si="2"/>
        <v>8.0246045600000002</v>
      </c>
      <c r="J29" s="266">
        <f t="shared" si="3"/>
        <v>1.0858626759999999</v>
      </c>
      <c r="K29" s="266">
        <f t="shared" si="11"/>
        <v>22.717499554000003</v>
      </c>
      <c r="L29" s="266">
        <f t="shared" si="5"/>
        <v>25.622483171002752</v>
      </c>
      <c r="M29" s="266">
        <f t="shared" si="6"/>
        <v>0.52191323745825668</v>
      </c>
      <c r="N29" s="266">
        <f t="shared" si="7"/>
        <v>13.829257113384347</v>
      </c>
      <c r="O29" s="266">
        <f t="shared" si="8"/>
        <v>3.2475725308381618</v>
      </c>
      <c r="P29" s="266">
        <v>11.6</v>
      </c>
      <c r="Q29" s="284">
        <f t="shared" si="10"/>
        <v>10.205047180040177</v>
      </c>
      <c r="R29">
        <v>11.6</v>
      </c>
    </row>
    <row r="30" spans="1:18" x14ac:dyDescent="0.25">
      <c r="A30" s="274" t="s">
        <v>408</v>
      </c>
      <c r="B30" s="266">
        <v>6253.0199315719001</v>
      </c>
      <c r="C30" s="266">
        <v>7869.0114229277297</v>
      </c>
      <c r="D30" s="266">
        <v>7667.4707696522401</v>
      </c>
      <c r="E30" s="266">
        <v>1062.1270825276099</v>
      </c>
      <c r="F30" s="266">
        <v>22851.629206679481</v>
      </c>
      <c r="G30" s="266">
        <f t="shared" si="0"/>
        <v>6.2530199315718997</v>
      </c>
      <c r="H30" s="266">
        <f t="shared" si="1"/>
        <v>7.8690114229277297</v>
      </c>
      <c r="I30" s="266">
        <f t="shared" si="2"/>
        <v>7.6674707696522404</v>
      </c>
      <c r="J30" s="266">
        <f t="shared" si="3"/>
        <v>1.0621270825276099</v>
      </c>
      <c r="K30" s="266">
        <f>F30/1000</f>
        <v>22.85162920667948</v>
      </c>
      <c r="L30" s="266">
        <f t="shared" si="5"/>
        <v>23.561502969274269</v>
      </c>
      <c r="M30" s="266">
        <f t="shared" si="6"/>
        <v>9.9272551251121435</v>
      </c>
      <c r="N30" s="266">
        <f t="shared" si="7"/>
        <v>6.4847958364460556</v>
      </c>
      <c r="O30" s="266">
        <f t="shared" si="8"/>
        <v>8.1852320724301322</v>
      </c>
      <c r="P30" s="266">
        <v>12</v>
      </c>
      <c r="Q30" s="284">
        <f t="shared" si="10"/>
        <v>0.59042436585351443</v>
      </c>
      <c r="R30">
        <v>12.4</v>
      </c>
    </row>
    <row r="31" spans="1:18" x14ac:dyDescent="0.25">
      <c r="A31" s="274" t="s">
        <v>404</v>
      </c>
      <c r="B31" s="266">
        <v>6813.1203195355802</v>
      </c>
      <c r="C31" s="266">
        <v>7597.8198305723899</v>
      </c>
      <c r="D31" s="266">
        <v>9006.3487555174015</v>
      </c>
      <c r="E31" s="266">
        <v>1275.07500007665</v>
      </c>
      <c r="F31" s="266">
        <v>24692.363905702019</v>
      </c>
      <c r="G31" s="266">
        <f t="shared" si="0"/>
        <v>6.8131203195355798</v>
      </c>
      <c r="H31" s="266">
        <f t="shared" si="1"/>
        <v>7.5978198305723899</v>
      </c>
      <c r="I31" s="266">
        <f t="shared" si="2"/>
        <v>9.0063487555174007</v>
      </c>
      <c r="J31" s="266">
        <f t="shared" si="3"/>
        <v>1.27507500007665</v>
      </c>
      <c r="K31" s="266">
        <f t="shared" si="3"/>
        <v>24.69236390570202</v>
      </c>
      <c r="L31" s="266">
        <f t="shared" si="5"/>
        <v>18.27892119672412</v>
      </c>
      <c r="M31" s="266">
        <f t="shared" si="6"/>
        <v>18.143306302533116</v>
      </c>
      <c r="N31" s="266">
        <f t="shared" si="7"/>
        <v>1.9394313018381608</v>
      </c>
      <c r="O31" s="266">
        <f t="shared" si="8"/>
        <v>9.4922624905481712</v>
      </c>
      <c r="P31" s="266">
        <v>11.3</v>
      </c>
      <c r="Q31" s="284">
        <f t="shared" si="10"/>
        <v>8.0551573910734344</v>
      </c>
      <c r="R31">
        <v>11.9</v>
      </c>
    </row>
    <row r="32" spans="1:18" x14ac:dyDescent="0.25">
      <c r="A32" s="274" t="s">
        <v>407</v>
      </c>
      <c r="B32" s="266">
        <v>7201.8258490000007</v>
      </c>
      <c r="C32" s="266">
        <v>8052.350512</v>
      </c>
      <c r="D32" s="266">
        <v>8399.454792999999</v>
      </c>
      <c r="E32" s="266">
        <v>1319.7078819999999</v>
      </c>
      <c r="F32" s="266">
        <v>24973.339036000001</v>
      </c>
      <c r="G32" s="266">
        <f t="shared" si="0"/>
        <v>7.2018258490000004</v>
      </c>
      <c r="H32" s="266">
        <f t="shared" si="1"/>
        <v>8.0523505120000003</v>
      </c>
      <c r="I32" s="266">
        <f t="shared" si="2"/>
        <v>8.3994547929999985</v>
      </c>
      <c r="J32" s="266">
        <f t="shared" si="3"/>
        <v>1.3197078819999999</v>
      </c>
      <c r="K32" s="266">
        <f t="shared" si="3"/>
        <v>24.973339036000002</v>
      </c>
      <c r="L32" s="266">
        <f t="shared" si="5"/>
        <v>33.055058221916703</v>
      </c>
      <c r="M32" s="266">
        <f t="shared" si="6"/>
        <v>19.934735868848865</v>
      </c>
      <c r="N32" s="266">
        <f t="shared" si="7"/>
        <v>10.47553325003287</v>
      </c>
      <c r="O32" s="266">
        <f t="shared" si="8"/>
        <v>49.248172837103546</v>
      </c>
      <c r="P32" s="266">
        <v>21.1</v>
      </c>
      <c r="Q32" s="284">
        <f t="shared" si="10"/>
        <v>1.137902921611724</v>
      </c>
      <c r="R32">
        <v>21.4</v>
      </c>
    </row>
    <row r="33" spans="1:45" x14ac:dyDescent="0.25">
      <c r="A33" s="274" t="s">
        <v>344</v>
      </c>
      <c r="B33" s="266">
        <v>7657.1450000000004</v>
      </c>
      <c r="C33" s="266">
        <v>8156.5889999999999</v>
      </c>
      <c r="D33" s="266">
        <v>8167.0150000000003</v>
      </c>
      <c r="E33" s="266">
        <v>1192.067</v>
      </c>
      <c r="F33" s="266">
        <v>25172.815999999999</v>
      </c>
      <c r="G33" s="266">
        <f t="shared" si="0"/>
        <v>7.6571450000000008</v>
      </c>
      <c r="H33" s="266">
        <f t="shared" si="1"/>
        <v>8.1565890000000003</v>
      </c>
      <c r="I33" s="266">
        <f t="shared" si="2"/>
        <v>8.167015000000001</v>
      </c>
      <c r="J33" s="266">
        <f t="shared" si="3"/>
        <v>1.192067</v>
      </c>
      <c r="K33" s="266">
        <f t="shared" si="3"/>
        <v>25.172815999999997</v>
      </c>
      <c r="L33" s="266">
        <f t="shared" si="5"/>
        <v>18.085277400430723</v>
      </c>
      <c r="M33" s="266">
        <f t="shared" si="6"/>
        <v>14.516813515146373</v>
      </c>
      <c r="N33" s="266">
        <f t="shared" si="7"/>
        <v>1.77467237089625</v>
      </c>
      <c r="O33" s="266">
        <f t="shared" si="8"/>
        <v>9.7806404389204786</v>
      </c>
      <c r="P33" s="266">
        <v>10.8</v>
      </c>
      <c r="Q33" s="284">
        <f t="shared" ref="Q33:Q38" si="12">(F33-F32)/F32*100</f>
        <v>0.79875968412731735</v>
      </c>
      <c r="R33">
        <v>12.1</v>
      </c>
    </row>
    <row r="34" spans="1:45" x14ac:dyDescent="0.25">
      <c r="A34" s="274" t="s">
        <v>409</v>
      </c>
      <c r="B34" s="266">
        <v>7597.9959929999995</v>
      </c>
      <c r="C34" s="266">
        <v>8723.9657349999998</v>
      </c>
      <c r="D34" s="266">
        <v>7837.9674129999994</v>
      </c>
      <c r="E34" s="266">
        <v>1140.7192929999999</v>
      </c>
      <c r="F34" s="266">
        <v>25300.648433999995</v>
      </c>
      <c r="G34" s="266">
        <f t="shared" si="0"/>
        <v>7.5979959929999996</v>
      </c>
      <c r="H34" s="266">
        <f t="shared" si="1"/>
        <v>8.7239657350000002</v>
      </c>
      <c r="I34" s="266">
        <f t="shared" si="2"/>
        <v>7.8379674129999994</v>
      </c>
      <c r="J34" s="266">
        <f t="shared" si="3"/>
        <v>1.1407192929999999</v>
      </c>
      <c r="K34" s="266">
        <f t="shared" si="3"/>
        <v>25.300648433999996</v>
      </c>
      <c r="L34" s="266">
        <v>21.50922396132513</v>
      </c>
      <c r="M34" s="266">
        <v>10.864824895046059</v>
      </c>
      <c r="N34" s="266">
        <v>2.22363603944319</v>
      </c>
      <c r="O34" s="266">
        <v>7.3995110157024913</v>
      </c>
      <c r="P34" s="266">
        <v>10.7</v>
      </c>
      <c r="Q34" s="284">
        <f t="shared" si="12"/>
        <v>0.50781936355470236</v>
      </c>
      <c r="R34" s="266">
        <v>12</v>
      </c>
      <c r="AG34" t="s">
        <v>191</v>
      </c>
      <c r="AH34" t="s">
        <v>486</v>
      </c>
      <c r="AN34" t="s">
        <v>487</v>
      </c>
      <c r="AO34" t="s">
        <v>488</v>
      </c>
      <c r="AP34" t="s">
        <v>106</v>
      </c>
      <c r="AQ34" t="s">
        <v>489</v>
      </c>
      <c r="AR34" t="s">
        <v>490</v>
      </c>
    </row>
    <row r="35" spans="1:45" x14ac:dyDescent="0.25">
      <c r="A35" s="274" t="s">
        <v>403</v>
      </c>
      <c r="B35" s="266">
        <v>8059.2468410000001</v>
      </c>
      <c r="C35" s="266">
        <v>9381.9320070000012</v>
      </c>
      <c r="D35" s="266">
        <v>8285.0832719999999</v>
      </c>
      <c r="E35" s="266">
        <v>1373.1478329999998</v>
      </c>
      <c r="F35" s="266">
        <v>27099.409953000002</v>
      </c>
      <c r="G35" s="266">
        <f t="shared" si="0"/>
        <v>8.0592468410000002</v>
      </c>
      <c r="H35" s="266">
        <f t="shared" si="1"/>
        <v>9.3819320070000014</v>
      </c>
      <c r="I35" s="266">
        <f t="shared" si="2"/>
        <v>8.2850832719999996</v>
      </c>
      <c r="J35" s="266">
        <f t="shared" si="3"/>
        <v>1.3731478329999998</v>
      </c>
      <c r="K35" s="266">
        <f t="shared" si="3"/>
        <v>27.099409953000002</v>
      </c>
      <c r="L35" s="266">
        <f t="shared" ref="L35:O36" si="13">(B35-B31)/B31*100</f>
        <v>18.290100027902675</v>
      </c>
      <c r="M35" s="266">
        <f t="shared" si="13"/>
        <v>23.481896336217851</v>
      </c>
      <c r="N35" s="266">
        <f t="shared" si="13"/>
        <v>-8.0084116560059417</v>
      </c>
      <c r="O35" s="266">
        <f t="shared" si="13"/>
        <v>7.6915344522835296</v>
      </c>
      <c r="P35" s="266">
        <v>9.6999999999999993</v>
      </c>
      <c r="Q35" s="284">
        <f t="shared" si="12"/>
        <v>7.1095471078233761</v>
      </c>
      <c r="R35">
        <v>11.3</v>
      </c>
      <c r="AG35" t="s">
        <v>205</v>
      </c>
      <c r="AH35" t="s">
        <v>494</v>
      </c>
      <c r="AM35">
        <v>2017</v>
      </c>
      <c r="AN35">
        <v>39.317047937849999</v>
      </c>
      <c r="AO35">
        <v>41.551659773960012</v>
      </c>
      <c r="AP35">
        <v>51.086839770190004</v>
      </c>
      <c r="AQ35">
        <v>6.4959559179399999</v>
      </c>
      <c r="AR35">
        <v>138.45150339994001</v>
      </c>
      <c r="AS35" t="s">
        <v>491</v>
      </c>
    </row>
    <row r="36" spans="1:45" x14ac:dyDescent="0.25">
      <c r="A36" s="274" t="s">
        <v>410</v>
      </c>
      <c r="B36" s="266">
        <v>8606.1646739843745</v>
      </c>
      <c r="C36" s="266">
        <v>10006.007680101564</v>
      </c>
      <c r="D36" s="266">
        <v>8752.7020791582017</v>
      </c>
      <c r="E36" s="266">
        <v>1375.9193039941406</v>
      </c>
      <c r="F36" s="266">
        <v>28740.793737238284</v>
      </c>
      <c r="G36" s="266">
        <f t="shared" si="0"/>
        <v>8.6061646739843738</v>
      </c>
      <c r="H36" s="266">
        <f t="shared" si="1"/>
        <v>10.006007680101565</v>
      </c>
      <c r="I36" s="266">
        <f t="shared" si="2"/>
        <v>8.7527020791582011</v>
      </c>
      <c r="J36" s="266">
        <f t="shared" si="3"/>
        <v>1.3759193039941406</v>
      </c>
      <c r="K36" s="266">
        <f t="shared" si="3"/>
        <v>28.740793737238285</v>
      </c>
      <c r="L36" s="266">
        <f t="shared" si="13"/>
        <v>19.499760955471746</v>
      </c>
      <c r="M36" s="266">
        <f t="shared" si="13"/>
        <v>24.261948920257879</v>
      </c>
      <c r="N36" s="266">
        <f t="shared" si="13"/>
        <v>4.2055978020453733</v>
      </c>
      <c r="O36" s="266">
        <f t="shared" si="13"/>
        <v>4.2593836682215604</v>
      </c>
      <c r="P36" s="266">
        <v>15.1</v>
      </c>
      <c r="Q36" s="284">
        <f t="shared" si="12"/>
        <v>6.0568986080694156</v>
      </c>
      <c r="R36">
        <v>12.9</v>
      </c>
      <c r="AF36" s="312">
        <v>2013</v>
      </c>
      <c r="AG36" s="419">
        <v>90.874903932591522</v>
      </c>
      <c r="AH36" s="419">
        <v>12.654374071914816</v>
      </c>
      <c r="AM36">
        <v>2018</v>
      </c>
      <c r="AN36">
        <v>36.591978397916009</v>
      </c>
      <c r="AO36">
        <v>41.200874301214007</v>
      </c>
      <c r="AP36">
        <v>60.592803628817101</v>
      </c>
      <c r="AQ36">
        <v>7.1615043673500001</v>
      </c>
      <c r="AR36">
        <v>145.54716069529712</v>
      </c>
      <c r="AS36" t="s">
        <v>491</v>
      </c>
    </row>
    <row r="37" spans="1:45" x14ac:dyDescent="0.25">
      <c r="A37" s="274" t="s">
        <v>414</v>
      </c>
      <c r="B37" s="266">
        <v>8253.3298640000012</v>
      </c>
      <c r="C37" s="266">
        <v>9417.8950780000014</v>
      </c>
      <c r="D37" s="266">
        <v>8287.7414509999999</v>
      </c>
      <c r="E37" s="266">
        <v>1280.1722619999998</v>
      </c>
      <c r="F37" s="266">
        <v>27239.138655000002</v>
      </c>
      <c r="G37" s="266">
        <f t="shared" si="0"/>
        <v>8.2533298640000012</v>
      </c>
      <c r="H37" s="266">
        <f t="shared" si="1"/>
        <v>9.4178950780000008</v>
      </c>
      <c r="I37" s="266">
        <f t="shared" si="2"/>
        <v>8.2877414510000005</v>
      </c>
      <c r="J37" s="266">
        <f t="shared" si="3"/>
        <v>1.2801722619999998</v>
      </c>
      <c r="K37" s="266">
        <f t="shared" si="3"/>
        <v>27.239138655000001</v>
      </c>
      <c r="L37" s="266">
        <v>7.7859941792926826</v>
      </c>
      <c r="M37" s="266">
        <v>15.463646360016442</v>
      </c>
      <c r="N37" s="266">
        <v>1.4782200228602438</v>
      </c>
      <c r="O37" s="266">
        <v>7.390965608476689</v>
      </c>
      <c r="P37" s="266">
        <v>8.1999999999999993</v>
      </c>
      <c r="Q37" s="284">
        <f t="shared" si="12"/>
        <v>-5.2248211930648516</v>
      </c>
      <c r="R37" s="266">
        <v>8.6999999999999993</v>
      </c>
      <c r="AB37" s="266"/>
      <c r="AF37" s="312">
        <v>2014</v>
      </c>
      <c r="AG37" s="419">
        <v>102.54621293800001</v>
      </c>
      <c r="AH37" s="419">
        <v>12.843269704104387</v>
      </c>
      <c r="AM37">
        <v>2019</v>
      </c>
      <c r="AN37" t="e">
        <f>#REF!/1000</f>
        <v>#REF!</v>
      </c>
      <c r="AO37" t="e">
        <f>#REF!/1000</f>
        <v>#REF!</v>
      </c>
      <c r="AP37" t="e">
        <f>#REF!/1000</f>
        <v>#REF!</v>
      </c>
      <c r="AQ37" t="e">
        <f>#REF!/1000</f>
        <v>#REF!</v>
      </c>
      <c r="AR37" t="e">
        <f>SUM(AN37:AQ37)</f>
        <v>#REF!</v>
      </c>
      <c r="AS37" t="s">
        <v>491</v>
      </c>
    </row>
    <row r="38" spans="1:45" x14ac:dyDescent="0.25">
      <c r="A38" s="274" t="s">
        <v>420</v>
      </c>
      <c r="B38" s="266">
        <v>8227.0234340000006</v>
      </c>
      <c r="C38" s="266">
        <v>9936.7297499999986</v>
      </c>
      <c r="D38" s="266">
        <v>9330.159948999999</v>
      </c>
      <c r="E38" s="266">
        <v>1340.2389329999996</v>
      </c>
      <c r="F38" s="266">
        <v>28834.152065999999</v>
      </c>
      <c r="G38" s="266">
        <f t="shared" si="0"/>
        <v>8.2270234340000012</v>
      </c>
      <c r="H38" s="266">
        <f t="shared" si="1"/>
        <v>9.9367297499999978</v>
      </c>
      <c r="I38" s="266">
        <f t="shared" si="2"/>
        <v>9.3301599489999987</v>
      </c>
      <c r="J38" s="266">
        <f t="shared" si="3"/>
        <v>1.3402389329999997</v>
      </c>
      <c r="K38" s="266">
        <f t="shared" si="3"/>
        <v>28.834152065999998</v>
      </c>
      <c r="L38" s="266">
        <v>8.2788598675166618</v>
      </c>
      <c r="M38" s="266">
        <v>13.901521989414359</v>
      </c>
      <c r="N38" s="266">
        <v>19.038003826413711</v>
      </c>
      <c r="O38" s="266">
        <v>17.490686904687934</v>
      </c>
      <c r="P38" s="266">
        <v>14</v>
      </c>
      <c r="Q38" s="284">
        <f t="shared" si="12"/>
        <v>5.8555941551669308</v>
      </c>
      <c r="R38" s="266">
        <v>12.9</v>
      </c>
      <c r="AB38" s="266"/>
      <c r="AF38" s="312" t="s">
        <v>482</v>
      </c>
      <c r="AG38" s="419">
        <v>114.94302279499999</v>
      </c>
      <c r="AH38" s="419">
        <v>12.088998220241606</v>
      </c>
      <c r="AM38">
        <v>2020</v>
      </c>
      <c r="AN38" t="e">
        <f>#REF!/1000</f>
        <v>#REF!</v>
      </c>
      <c r="AO38" t="e">
        <f>#REF!/1000</f>
        <v>#REF!</v>
      </c>
      <c r="AP38" t="e">
        <f>#REF!/1000</f>
        <v>#REF!</v>
      </c>
      <c r="AQ38" t="e">
        <f>#REF!/1000</f>
        <v>#REF!</v>
      </c>
      <c r="AR38" t="e">
        <f>SUM(AN38:AQ38)</f>
        <v>#REF!</v>
      </c>
      <c r="AS38" t="s">
        <v>491</v>
      </c>
    </row>
    <row r="39" spans="1:45" x14ac:dyDescent="0.25">
      <c r="A39" s="274" t="s">
        <v>422</v>
      </c>
      <c r="B39" s="266">
        <v>8759.7198079999998</v>
      </c>
      <c r="C39" s="266">
        <v>9719.1007489999993</v>
      </c>
      <c r="D39" s="266">
        <v>10216.800734999999</v>
      </c>
      <c r="E39" s="266">
        <v>1433.317045</v>
      </c>
      <c r="F39" s="266">
        <v>30128.938336999996</v>
      </c>
      <c r="G39" s="266">
        <f t="shared" si="0"/>
        <v>8.7597198079999998</v>
      </c>
      <c r="H39" s="266">
        <f t="shared" si="1"/>
        <v>9.719100748999999</v>
      </c>
      <c r="I39" s="266">
        <f t="shared" si="2"/>
        <v>10.216800735</v>
      </c>
      <c r="J39" s="266">
        <f t="shared" si="3"/>
        <v>1.4333170449999999</v>
      </c>
      <c r="K39" s="266">
        <f t="shared" si="3"/>
        <v>30.128938336999997</v>
      </c>
      <c r="L39" s="266">
        <v>8.6915437735008521</v>
      </c>
      <c r="M39" s="266">
        <v>3.5938092681596001</v>
      </c>
      <c r="N39" s="266">
        <v>23.315607092669413</v>
      </c>
      <c r="O39" s="266">
        <v>4.3818451701988197</v>
      </c>
      <c r="P39" s="266">
        <v>11.2</v>
      </c>
      <c r="Q39" s="284">
        <f>(F39-F38)/F38*100</f>
        <v>4.4904607149060372</v>
      </c>
      <c r="R39" s="266">
        <v>10.5</v>
      </c>
      <c r="AB39" s="266"/>
      <c r="AF39" s="312" t="s">
        <v>483</v>
      </c>
      <c r="AG39" s="419">
        <v>126.83800451399999</v>
      </c>
      <c r="AH39" s="419">
        <v>10.348589614016504</v>
      </c>
      <c r="AJ39" s="502"/>
    </row>
    <row r="40" spans="1:45" x14ac:dyDescent="0.25">
      <c r="A40" s="274" t="s">
        <v>431</v>
      </c>
      <c r="B40" s="266">
        <v>9330.9213850000015</v>
      </c>
      <c r="C40" s="266">
        <v>10381.712377999998</v>
      </c>
      <c r="D40" s="266">
        <v>10615.130936000001</v>
      </c>
      <c r="E40" s="266">
        <v>1613.4056880000001</v>
      </c>
      <c r="F40" s="266">
        <v>31941.170387000002</v>
      </c>
      <c r="G40" s="266">
        <v>9.3309213850000017</v>
      </c>
      <c r="H40" s="266">
        <v>10.381712377999998</v>
      </c>
      <c r="I40" s="266">
        <v>10.615130936000002</v>
      </c>
      <c r="J40" s="266">
        <v>1.6134056880000001</v>
      </c>
      <c r="K40" s="266">
        <v>31.941170387000003</v>
      </c>
      <c r="L40" s="266">
        <v>8.4213669906468116</v>
      </c>
      <c r="M40" s="266">
        <v>3.7547912205342318</v>
      </c>
      <c r="N40" s="266">
        <v>21.278330280160983</v>
      </c>
      <c r="O40" s="266">
        <v>17.26019711450104</v>
      </c>
      <c r="P40" s="266">
        <v>11.1</v>
      </c>
      <c r="Q40" s="284">
        <f>(F40-F39)/F39*100</f>
        <v>6.0149216999607491</v>
      </c>
      <c r="R40" s="266">
        <v>11.3</v>
      </c>
      <c r="AB40" s="266"/>
      <c r="AF40" s="312" t="s">
        <v>484</v>
      </c>
      <c r="AG40" s="419">
        <v>138.45150339994001</v>
      </c>
      <c r="AH40" s="419">
        <v>9.1561665058031991</v>
      </c>
      <c r="AM40">
        <v>2017</v>
      </c>
      <c r="AN40">
        <v>28.397703869113087</v>
      </c>
      <c r="AO40">
        <v>30.011707170799863</v>
      </c>
      <c r="AP40">
        <v>36.898725196661275</v>
      </c>
      <c r="AQ40">
        <v>4.6918637634257827</v>
      </c>
      <c r="AR40">
        <v>100</v>
      </c>
      <c r="AS40" t="s">
        <v>492</v>
      </c>
    </row>
    <row r="41" spans="1:45" x14ac:dyDescent="0.25">
      <c r="A41" s="274" t="s">
        <v>436</v>
      </c>
      <c r="B41" s="266">
        <v>9282.8715896484373</v>
      </c>
      <c r="C41" s="266">
        <v>9615.4293513046923</v>
      </c>
      <c r="D41" s="266">
        <v>10075.49931081055</v>
      </c>
      <c r="E41" s="266">
        <v>1453.4732731054692</v>
      </c>
      <c r="F41" s="266">
        <v>30427.273524869146</v>
      </c>
      <c r="G41" s="266">
        <v>9.2828715896484368</v>
      </c>
      <c r="H41" s="266">
        <v>9.6154293513046927</v>
      </c>
      <c r="I41" s="266">
        <v>10.07549931081055</v>
      </c>
      <c r="J41" s="266">
        <v>1.4534732731054691</v>
      </c>
      <c r="K41" s="266">
        <v>30.427273524869147</v>
      </c>
      <c r="L41" s="266">
        <v>12.474258785404531</v>
      </c>
      <c r="M41" s="266">
        <v>2.0974354849856707</v>
      </c>
      <c r="N41" s="266">
        <v>21.57111042110078</v>
      </c>
      <c r="O41" s="266">
        <v>13.537319644367468</v>
      </c>
      <c r="P41" s="266">
        <v>11.7</v>
      </c>
      <c r="Q41" s="284">
        <f>(F41-F40)/F40*100</f>
        <v>-4.7396411709040231</v>
      </c>
      <c r="R41" s="266">
        <v>11.9</v>
      </c>
      <c r="AB41" s="266"/>
      <c r="AF41" s="312" t="s">
        <v>485</v>
      </c>
      <c r="AG41" s="419">
        <v>145.54716069529712</v>
      </c>
      <c r="AH41" s="419">
        <v>5.1250128175640981</v>
      </c>
      <c r="AM41">
        <v>2018</v>
      </c>
      <c r="AN41">
        <v>25.14097713971988</v>
      </c>
      <c r="AO41">
        <v>28.307576804928548</v>
      </c>
      <c r="AP41">
        <v>41.631044768827948</v>
      </c>
      <c r="AQ41">
        <v>4.92040128652362</v>
      </c>
      <c r="AR41">
        <v>100</v>
      </c>
      <c r="AS41" t="s">
        <v>492</v>
      </c>
    </row>
    <row r="42" spans="1:45" x14ac:dyDescent="0.25">
      <c r="A42" s="274" t="s">
        <v>442</v>
      </c>
      <c r="B42" s="266">
        <v>9578.7653620000001</v>
      </c>
      <c r="C42" s="266">
        <v>9800.7456820000007</v>
      </c>
      <c r="D42" s="266">
        <v>11133.310692000001</v>
      </c>
      <c r="E42" s="266">
        <v>1397.1709900000003</v>
      </c>
      <c r="F42" s="266">
        <v>31909.992726</v>
      </c>
      <c r="G42" s="266">
        <v>9.5787653620000004</v>
      </c>
      <c r="H42" s="266">
        <v>9.8007456820000005</v>
      </c>
      <c r="I42" s="266">
        <v>11.133310692</v>
      </c>
      <c r="J42" s="266">
        <v>1.3971709900000002</v>
      </c>
      <c r="K42" s="266">
        <v>31.909992726000006</v>
      </c>
      <c r="L42" s="266">
        <v>16.430510242788731</v>
      </c>
      <c r="M42" s="266">
        <v>-1.3684992087059422</v>
      </c>
      <c r="N42" s="266">
        <v>19.326043206721902</v>
      </c>
      <c r="O42" s="266">
        <v>4.2479035340783291</v>
      </c>
      <c r="P42" s="266">
        <v>10.7</v>
      </c>
      <c r="Q42" s="284">
        <f>(F42-F41)/F41*100</f>
        <v>4.8729939602343348</v>
      </c>
      <c r="R42" s="266">
        <v>10.9</v>
      </c>
      <c r="AB42" s="266"/>
      <c r="AF42" s="312" t="s">
        <v>505</v>
      </c>
      <c r="AG42" s="419">
        <v>146.37171596109627</v>
      </c>
      <c r="AH42" s="419">
        <f>AG42/AG41*100-100</f>
        <v>0.56652102442957641</v>
      </c>
      <c r="AM42">
        <v>2019</v>
      </c>
      <c r="AN42" t="e">
        <f>AN37/$AR$37*100</f>
        <v>#REF!</v>
      </c>
      <c r="AO42" t="e">
        <f>AO37/$AR$37*100</f>
        <v>#REF!</v>
      </c>
      <c r="AP42" t="e">
        <f>AP37/$AR$37*100</f>
        <v>#REF!</v>
      </c>
      <c r="AQ42" t="e">
        <f>AQ37/$AR$37*100</f>
        <v>#REF!</v>
      </c>
      <c r="AR42" t="e">
        <f>SUM(AN42:AQ42)</f>
        <v>#REF!</v>
      </c>
      <c r="AS42" t="s">
        <v>492</v>
      </c>
    </row>
    <row r="43" spans="1:45" x14ac:dyDescent="0.25">
      <c r="A43" s="274" t="s">
        <v>444</v>
      </c>
      <c r="B43" s="266">
        <v>9614.8099970000021</v>
      </c>
      <c r="C43" s="266">
        <v>9963.9128490000003</v>
      </c>
      <c r="D43" s="266">
        <v>11494.511451999997</v>
      </c>
      <c r="E43" s="266">
        <v>1486.3335810000001</v>
      </c>
      <c r="F43" s="266">
        <v>32559.567879000002</v>
      </c>
      <c r="G43" s="266">
        <v>9.6148099970000018</v>
      </c>
      <c r="H43" s="266">
        <v>9.9639128489999997</v>
      </c>
      <c r="I43" s="266">
        <v>11.494511451999998</v>
      </c>
      <c r="J43" s="266">
        <v>1.486333581</v>
      </c>
      <c r="K43" s="266">
        <v>32.559567878999999</v>
      </c>
      <c r="L43" s="266">
        <v>9.7616157564660124</v>
      </c>
      <c r="M43" s="266">
        <v>2.5188760392795579</v>
      </c>
      <c r="N43" s="266">
        <v>12.505976676464936</v>
      </c>
      <c r="O43" s="266">
        <v>3.6988701268113426</v>
      </c>
      <c r="P43" s="266">
        <v>8.1</v>
      </c>
      <c r="Q43" s="284">
        <v>2.0356480760671856</v>
      </c>
      <c r="R43" s="266">
        <v>7.8</v>
      </c>
      <c r="AB43" s="266"/>
      <c r="AF43" s="312" t="s">
        <v>520</v>
      </c>
      <c r="AG43" s="419" t="e">
        <f>#REF!/1000</f>
        <v>#REF!</v>
      </c>
      <c r="AH43" s="284" t="e">
        <f>(AG43-AG42)/AG42*100</f>
        <v>#REF!</v>
      </c>
      <c r="AM43">
        <v>2020</v>
      </c>
      <c r="AN43" t="e">
        <f>AN38/$AR$38*100</f>
        <v>#REF!</v>
      </c>
      <c r="AO43" t="e">
        <f>AO38/$AR$38*100</f>
        <v>#REF!</v>
      </c>
      <c r="AP43" t="e">
        <f>AP38/$AR$38*100</f>
        <v>#REF!</v>
      </c>
      <c r="AQ43" t="e">
        <f>AQ38/$AR$38*100</f>
        <v>#REF!</v>
      </c>
      <c r="AR43" t="e">
        <f>SUM(AN43:AQ43)</f>
        <v>#REF!</v>
      </c>
      <c r="AS43" t="s">
        <v>492</v>
      </c>
    </row>
    <row r="44" spans="1:45" x14ac:dyDescent="0.25">
      <c r="A44" s="274" t="s">
        <v>457</v>
      </c>
      <c r="B44" s="266">
        <v>10220.469331</v>
      </c>
      <c r="C44" s="266">
        <v>10817.062790999998</v>
      </c>
      <c r="D44" s="266">
        <v>12313.860331190001</v>
      </c>
      <c r="E44" s="266">
        <v>1702.0713050000002</v>
      </c>
      <c r="F44" s="266">
        <v>35053.463758190002</v>
      </c>
      <c r="G44" s="266">
        <v>10.220469331</v>
      </c>
      <c r="H44" s="266">
        <v>10.817062790999998</v>
      </c>
      <c r="I44" s="266">
        <v>12.31386033119</v>
      </c>
      <c r="J44" s="266">
        <v>1.7020713050000003</v>
      </c>
      <c r="K44" s="266">
        <v>35.053463758190006</v>
      </c>
      <c r="L44" s="266">
        <v>9.5333344832376241</v>
      </c>
      <c r="M44" s="266">
        <v>4.1934355060977797</v>
      </c>
      <c r="N44" s="266">
        <v>16.002905714793897</v>
      </c>
      <c r="O44" s="266">
        <v>5.4955562422685666</v>
      </c>
      <c r="P44" s="266">
        <v>9.7438300897599479</v>
      </c>
      <c r="Q44" s="284">
        <v>7.6594870314556376</v>
      </c>
      <c r="R44" s="266"/>
      <c r="AB44" s="266"/>
    </row>
    <row r="45" spans="1:45" x14ac:dyDescent="0.25">
      <c r="A45" s="274" t="s">
        <v>462</v>
      </c>
      <c r="B45" s="266">
        <v>9639.3723020000016</v>
      </c>
      <c r="C45" s="266">
        <v>10545.51377</v>
      </c>
      <c r="D45" s="266">
        <v>12018.098061000001</v>
      </c>
      <c r="E45" s="266">
        <v>1622.100271</v>
      </c>
      <c r="F45" s="266">
        <v>33825.084404000001</v>
      </c>
      <c r="G45" s="266">
        <v>9.6393723020000017</v>
      </c>
      <c r="H45" s="266">
        <v>10.545513769999999</v>
      </c>
      <c r="I45" s="266">
        <v>12.018098061</v>
      </c>
      <c r="J45" s="266">
        <v>1.6221002710000001</v>
      </c>
      <c r="K45" s="266">
        <v>33.825084404000002</v>
      </c>
      <c r="L45" s="266">
        <v>3.840414131647659</v>
      </c>
      <c r="M45" s="266">
        <v>9.672832951230685</v>
      </c>
      <c r="N45" s="266">
        <v>19.280421647244133</v>
      </c>
      <c r="O45" s="266">
        <v>11.601657974366804</v>
      </c>
      <c r="P45" s="266">
        <v>11.166990944337224</v>
      </c>
      <c r="Q45" s="284">
        <v>-3.5043023498726256</v>
      </c>
      <c r="R45" s="266"/>
      <c r="AB45" s="266"/>
      <c r="AM45">
        <v>2017</v>
      </c>
      <c r="AN45">
        <v>3.9930830162869597</v>
      </c>
      <c r="AO45">
        <v>4.5014549196872906</v>
      </c>
      <c r="AP45">
        <v>17.933206183381543</v>
      </c>
      <c r="AQ45">
        <v>9.1686927910783993</v>
      </c>
      <c r="AR45">
        <v>9.1561665058031991</v>
      </c>
      <c r="AS45" t="s">
        <v>493</v>
      </c>
    </row>
    <row r="46" spans="1:45" x14ac:dyDescent="0.25">
      <c r="A46" s="274" t="s">
        <v>465</v>
      </c>
      <c r="B46" s="266">
        <v>9729.0110168499996</v>
      </c>
      <c r="C46" s="266">
        <v>10079.850474279996</v>
      </c>
      <c r="D46" s="266">
        <v>13141.748233000002</v>
      </c>
      <c r="E46" s="266">
        <v>1544.3920909999999</v>
      </c>
      <c r="F46" s="266">
        <v>34495.001815129996</v>
      </c>
      <c r="G46" s="266">
        <v>9.7290110168500004</v>
      </c>
      <c r="H46" s="266">
        <v>10.079850474279995</v>
      </c>
      <c r="I46" s="266">
        <v>13.141748233000001</v>
      </c>
      <c r="J46" s="266">
        <v>1.544392091</v>
      </c>
      <c r="K46" s="266">
        <v>34.495001815129996</v>
      </c>
      <c r="L46" s="266">
        <v>1.5685283976788935</v>
      </c>
      <c r="M46" s="266">
        <v>2.8477913960424228</v>
      </c>
      <c r="N46" s="266">
        <v>18.039894839575371</v>
      </c>
      <c r="O46" s="266">
        <v>10.537085442920597</v>
      </c>
      <c r="P46" s="266">
        <v>8.1009391362967964</v>
      </c>
      <c r="Q46" s="284">
        <v>1.980534336969084</v>
      </c>
      <c r="R46" s="266"/>
      <c r="AB46" s="266"/>
      <c r="AM46">
        <v>2018</v>
      </c>
      <c r="AN46">
        <v>-6.9310125832479059</v>
      </c>
      <c r="AO46">
        <v>-0.84421530849616033</v>
      </c>
      <c r="AP46">
        <v>18.607461141438591</v>
      </c>
      <c r="AQ46">
        <v>10.245581371202704</v>
      </c>
      <c r="AR46">
        <v>5.1250128175640981</v>
      </c>
      <c r="AS46" t="s">
        <v>493</v>
      </c>
    </row>
    <row r="47" spans="1:45" x14ac:dyDescent="0.25">
      <c r="A47" s="274" t="s">
        <v>469</v>
      </c>
      <c r="B47" s="266">
        <v>9728.1950219999999</v>
      </c>
      <c r="C47" s="266">
        <v>10109.232808679999</v>
      </c>
      <c r="D47" s="266">
        <v>13613.135361999999</v>
      </c>
      <c r="E47" s="266">
        <v>1627.3923219400001</v>
      </c>
      <c r="F47" s="266">
        <v>35077.95551462</v>
      </c>
      <c r="G47" s="266">
        <v>9.7281950219999995</v>
      </c>
      <c r="H47" s="266">
        <v>10.109232808679998</v>
      </c>
      <c r="I47" s="266">
        <v>13.613135362</v>
      </c>
      <c r="J47" s="266">
        <v>1.6273923219400002</v>
      </c>
      <c r="K47" s="266">
        <v>35.077955514620001</v>
      </c>
      <c r="L47" s="266">
        <v>1.1792747338260037</v>
      </c>
      <c r="M47" s="266">
        <v>1.4584627734332629</v>
      </c>
      <c r="N47" s="266">
        <v>18.431613373453732</v>
      </c>
      <c r="O47" s="266">
        <v>9.4903824244552268</v>
      </c>
      <c r="P47" s="266">
        <v>7.7347084119144176</v>
      </c>
      <c r="Q47" s="284">
        <v>1.6899657017391803</v>
      </c>
      <c r="AB47" s="266"/>
      <c r="AM47">
        <v>2019</v>
      </c>
      <c r="AN47" s="266" t="e">
        <f t="shared" ref="AN47:AR48" si="14">(AN37-AN36)/AN36*100</f>
        <v>#REF!</v>
      </c>
      <c r="AO47" s="266" t="e">
        <f t="shared" si="14"/>
        <v>#REF!</v>
      </c>
      <c r="AP47" s="266" t="e">
        <f t="shared" si="14"/>
        <v>#REF!</v>
      </c>
      <c r="AQ47" s="266" t="e">
        <f t="shared" si="14"/>
        <v>#REF!</v>
      </c>
      <c r="AR47" s="266" t="e">
        <f t="shared" si="14"/>
        <v>#REF!</v>
      </c>
      <c r="AS47" t="s">
        <v>493</v>
      </c>
    </row>
    <row r="48" spans="1:45" x14ac:dyDescent="0.25">
      <c r="A48" s="274" t="s">
        <v>471</v>
      </c>
      <c r="B48" s="266">
        <v>9875.9412075599994</v>
      </c>
      <c r="C48" s="266">
        <v>10684.690016999999</v>
      </c>
      <c r="D48" s="266">
        <v>14715.383124000002</v>
      </c>
      <c r="E48" s="266">
        <v>1847.916172</v>
      </c>
      <c r="F48" s="266">
        <v>37123.930520560003</v>
      </c>
      <c r="G48" s="266">
        <f t="shared" si="0"/>
        <v>9.8759412075599986</v>
      </c>
      <c r="H48" s="266">
        <f t="shared" si="1"/>
        <v>10.684690016999999</v>
      </c>
      <c r="I48" s="266">
        <f t="shared" si="2"/>
        <v>14.715383124000002</v>
      </c>
      <c r="J48" s="266">
        <f t="shared" si="3"/>
        <v>1.8479161719999999</v>
      </c>
      <c r="K48" s="266">
        <f t="shared" si="3"/>
        <v>37.123930520560002</v>
      </c>
      <c r="L48" s="266">
        <f>(B48-B44)/B44*100</f>
        <v>-3.3709618637081826</v>
      </c>
      <c r="M48" s="266">
        <f>(C48-C44)/C44*100</f>
        <v>-1.2237404603968476</v>
      </c>
      <c r="N48" s="266">
        <f>(D48-D44)/D44*100</f>
        <v>19.502598926894926</v>
      </c>
      <c r="O48" s="266">
        <f>(E48-E44)/E44*100</f>
        <v>8.5686696304418213</v>
      </c>
      <c r="P48" s="266">
        <f>(F48-F44)/F44*100</f>
        <v>5.9065967821403964</v>
      </c>
      <c r="Q48" s="284">
        <f>(F48-F47)/F47*100</f>
        <v>5.8326518063097188</v>
      </c>
      <c r="AB48" s="266"/>
      <c r="AM48">
        <v>2020</v>
      </c>
      <c r="AN48" s="284" t="e">
        <f t="shared" si="14"/>
        <v>#REF!</v>
      </c>
      <c r="AO48" s="284" t="e">
        <f t="shared" si="14"/>
        <v>#REF!</v>
      </c>
      <c r="AP48" s="284" t="e">
        <f t="shared" si="14"/>
        <v>#REF!</v>
      </c>
      <c r="AQ48" s="284" t="e">
        <f t="shared" si="14"/>
        <v>#REF!</v>
      </c>
      <c r="AR48" s="284" t="e">
        <f t="shared" si="14"/>
        <v>#REF!</v>
      </c>
      <c r="AS48" t="s">
        <v>493</v>
      </c>
    </row>
    <row r="49" spans="1:34" x14ac:dyDescent="0.25">
      <c r="A49" s="274" t="s">
        <v>475</v>
      </c>
      <c r="B49" s="266">
        <v>8906.1678180000017</v>
      </c>
      <c r="C49" s="266">
        <v>10036.451394800002</v>
      </c>
      <c r="D49" s="266">
        <v>14855.307861000001</v>
      </c>
      <c r="E49" s="266">
        <v>1826.771641</v>
      </c>
      <c r="F49" s="266">
        <v>35624.698714800004</v>
      </c>
      <c r="G49" s="266">
        <v>8.9061678180000019</v>
      </c>
      <c r="H49" s="266">
        <v>10.036451394800002</v>
      </c>
      <c r="I49" s="266">
        <v>14.855307861000002</v>
      </c>
      <c r="J49" s="266">
        <v>1.8267716410000001</v>
      </c>
      <c r="K49" s="266">
        <v>35.624698714800004</v>
      </c>
      <c r="L49" s="266">
        <v>-7.6063509223300017</v>
      </c>
      <c r="M49" s="266">
        <v>-4.8272885162616168</v>
      </c>
      <c r="N49" s="266">
        <v>23.607810367324646</v>
      </c>
      <c r="O49" s="266">
        <v>12.61767682671203</v>
      </c>
      <c r="P49" s="266">
        <v>5.3203542356488231</v>
      </c>
      <c r="Q49" s="266">
        <v>-4.03845116812104</v>
      </c>
      <c r="AB49" s="266"/>
    </row>
    <row r="50" spans="1:34" x14ac:dyDescent="0.25">
      <c r="A50" s="274" t="s">
        <v>478</v>
      </c>
      <c r="B50" s="266">
        <v>8980.9</v>
      </c>
      <c r="C50" s="266">
        <v>10117.6</v>
      </c>
      <c r="D50" s="266">
        <v>15462.6</v>
      </c>
      <c r="E50" s="266">
        <v>1726.3</v>
      </c>
      <c r="F50" s="266">
        <v>36287.5</v>
      </c>
      <c r="G50" s="266">
        <v>9</v>
      </c>
      <c r="H50" s="266">
        <v>10.1</v>
      </c>
      <c r="I50" s="266">
        <v>15.5</v>
      </c>
      <c r="J50" s="266">
        <v>1.7</v>
      </c>
      <c r="K50" s="266">
        <v>36.299999999999997</v>
      </c>
      <c r="L50" s="266">
        <v>-7.7</v>
      </c>
      <c r="M50" s="266">
        <v>0.4</v>
      </c>
      <c r="N50" s="266">
        <v>17.7</v>
      </c>
      <c r="O50" s="266">
        <v>11.8</v>
      </c>
      <c r="P50" s="266">
        <v>5.2</v>
      </c>
      <c r="Q50" s="266">
        <v>1.9</v>
      </c>
      <c r="AB50" s="266"/>
    </row>
    <row r="51" spans="1:34" x14ac:dyDescent="0.25">
      <c r="A51" s="274" t="s">
        <v>481</v>
      </c>
      <c r="B51" s="266">
        <v>8828.9319609999984</v>
      </c>
      <c r="C51" s="266">
        <v>10362.119450000002</v>
      </c>
      <c r="D51" s="266">
        <v>15559.518505</v>
      </c>
      <c r="E51" s="266">
        <v>1760.4793950000001</v>
      </c>
      <c r="F51" s="266">
        <v>36511.049311000002</v>
      </c>
      <c r="G51" s="266">
        <v>8.8289319609999986</v>
      </c>
      <c r="H51" s="266">
        <v>10.362119450000002</v>
      </c>
      <c r="I51" s="266">
        <v>15.559518505</v>
      </c>
      <c r="J51" s="266">
        <v>1.7604793950000002</v>
      </c>
      <c r="K51" s="266">
        <v>36.511049311000001</v>
      </c>
      <c r="L51" s="266">
        <v>-9.2438839781310609</v>
      </c>
      <c r="M51" s="266">
        <v>2.5015413741670809</v>
      </c>
      <c r="N51" s="266">
        <v>14.297831405049985</v>
      </c>
      <c r="O51" s="266">
        <v>8.1779341874581313</v>
      </c>
      <c r="P51" s="266">
        <v>4.0854541701631071</v>
      </c>
      <c r="Q51" s="266">
        <v>0.61605046090252147</v>
      </c>
      <c r="AB51" s="266"/>
    </row>
    <row r="52" spans="1:34" x14ac:dyDescent="0.25">
      <c r="A52" s="274" t="s">
        <v>496</v>
      </c>
      <c r="B52" s="266">
        <v>9144.1412820000005</v>
      </c>
      <c r="C52" s="266">
        <v>10209.857207000001</v>
      </c>
      <c r="D52" s="266">
        <v>16116.630807999998</v>
      </c>
      <c r="E52" s="266">
        <v>1926.8841439999999</v>
      </c>
      <c r="F52" s="266">
        <v>37397.513441000003</v>
      </c>
      <c r="G52" s="266">
        <v>9.1441412819999996</v>
      </c>
      <c r="H52" s="266">
        <v>10.209857207000001</v>
      </c>
      <c r="I52" s="266">
        <v>16.116630807999996</v>
      </c>
      <c r="J52" s="266">
        <v>1.926884144</v>
      </c>
      <c r="K52" s="266">
        <v>37.397513441000001</v>
      </c>
      <c r="L52" s="266">
        <v>-7.4099259015415004</v>
      </c>
      <c r="M52" s="266">
        <v>-4.4440485334109816</v>
      </c>
      <c r="N52" s="266">
        <v>9.5223323252429388</v>
      </c>
      <c r="O52" s="266">
        <v>4.273352503567998</v>
      </c>
      <c r="P52" s="266">
        <v>0.7369449209815857</v>
      </c>
      <c r="Q52" s="266">
        <v>2.4279338631139464</v>
      </c>
      <c r="AB52" s="266"/>
    </row>
    <row r="53" spans="1:34" x14ac:dyDescent="0.25">
      <c r="A53" s="283" t="s">
        <v>499</v>
      </c>
      <c r="B53" s="266">
        <v>8806.9562429899997</v>
      </c>
      <c r="C53" s="266">
        <v>9102.6974094249999</v>
      </c>
      <c r="D53" s="266">
        <v>16074.98829252</v>
      </c>
      <c r="E53" s="266">
        <v>1934.4967160000001</v>
      </c>
      <c r="F53" s="266">
        <v>35919.138660935001</v>
      </c>
      <c r="G53" s="266">
        <v>8.8069562429899992</v>
      </c>
      <c r="H53" s="266">
        <v>9.1026974094249997</v>
      </c>
      <c r="I53" s="266">
        <v>16.07498829252</v>
      </c>
      <c r="J53" s="266">
        <v>1.9344967160000002</v>
      </c>
      <c r="K53" s="266">
        <v>35.919138660934998</v>
      </c>
      <c r="L53" s="284">
        <v>-1.1139648054855682</v>
      </c>
      <c r="M53" s="284">
        <v>-9.3036268362619747</v>
      </c>
      <c r="N53" s="284">
        <v>8.210401581256054</v>
      </c>
      <c r="O53" s="284">
        <v>5.8970192323015187</v>
      </c>
      <c r="P53" s="284">
        <v>0.8265050842736642</v>
      </c>
      <c r="Q53" s="284">
        <v>-3.9531365698881347</v>
      </c>
      <c r="AB53" s="266"/>
    </row>
    <row r="54" spans="1:34" x14ac:dyDescent="0.25">
      <c r="A54" s="283" t="s">
        <v>502</v>
      </c>
      <c r="B54" s="266">
        <v>8734.6160459999992</v>
      </c>
      <c r="C54" s="266">
        <v>8945.2307522800002</v>
      </c>
      <c r="D54" s="266">
        <v>16622.182275650001</v>
      </c>
      <c r="E54" s="266">
        <v>1774.57514277</v>
      </c>
      <c r="F54" s="266">
        <v>36076.604216700005</v>
      </c>
      <c r="G54" s="266">
        <v>8.7346160459999993</v>
      </c>
      <c r="H54" s="266">
        <v>8.9452307522800005</v>
      </c>
      <c r="I54" s="266">
        <v>16.622182275650001</v>
      </c>
      <c r="J54" s="266">
        <v>1.7745751427700001</v>
      </c>
      <c r="K54" s="266">
        <v>36.076604216700005</v>
      </c>
      <c r="L54" s="284">
        <v>-2.742308165105952</v>
      </c>
      <c r="M54" s="284">
        <v>-11.58742436664822</v>
      </c>
      <c r="N54" s="284">
        <v>7.4992709870914345</v>
      </c>
      <c r="O54" s="284">
        <v>2.7964515304408275</v>
      </c>
      <c r="P54" s="284">
        <v>-0.58118025022389241</v>
      </c>
      <c r="Q54" s="284">
        <v>0.4383890082984106</v>
      </c>
      <c r="AB54" s="266"/>
      <c r="AG54" s="422"/>
    </row>
    <row r="55" spans="1:34" x14ac:dyDescent="0.25">
      <c r="A55" s="283" t="s">
        <v>504</v>
      </c>
      <c r="B55" s="266">
        <v>9066.1745457500001</v>
      </c>
      <c r="C55" s="266">
        <v>9299.7391103900009</v>
      </c>
      <c r="D55" s="266">
        <v>16785.489804081295</v>
      </c>
      <c r="E55" s="266">
        <v>1827.05618224</v>
      </c>
      <c r="F55" s="266">
        <v>36978.45964246129</v>
      </c>
      <c r="G55" s="266">
        <v>9.06617454575</v>
      </c>
      <c r="H55" s="266">
        <v>9.29973911039</v>
      </c>
      <c r="I55" s="266">
        <v>16.785489804081294</v>
      </c>
      <c r="J55" s="266">
        <v>1.82705618224</v>
      </c>
      <c r="K55" s="266">
        <v>36.978459642461289</v>
      </c>
      <c r="L55" s="284">
        <v>2.687104009839155</v>
      </c>
      <c r="M55" s="284">
        <v>-10.252539017102345</v>
      </c>
      <c r="N55" s="284">
        <v>7.879236743009324</v>
      </c>
      <c r="O55" s="284">
        <v>3.7817419180870298</v>
      </c>
      <c r="P55" s="284">
        <v>1.2801887107650636</v>
      </c>
      <c r="Q55" s="284">
        <v>2.499834575183804</v>
      </c>
      <c r="AB55" s="266"/>
      <c r="AG55" s="422"/>
    </row>
    <row r="56" spans="1:34" x14ac:dyDescent="0.25">
      <c r="A56" s="283" t="s">
        <v>507</v>
      </c>
      <c r="B56" s="266">
        <v>8447.5584698134535</v>
      </c>
      <c r="C56" s="266">
        <v>9087.3949696915661</v>
      </c>
      <c r="D56" s="266">
        <v>15744.619223022692</v>
      </c>
      <c r="E56" s="266">
        <v>1760.5792719075573</v>
      </c>
      <c r="F56" s="266">
        <v>35040.151934435271</v>
      </c>
      <c r="G56" s="266">
        <v>8.4475584698134529</v>
      </c>
      <c r="H56" s="266">
        <v>9.0873949696915659</v>
      </c>
      <c r="I56" s="266">
        <v>15.744619223022692</v>
      </c>
      <c r="J56" s="266">
        <v>1.7605792719075573</v>
      </c>
      <c r="K56" s="266">
        <v>35.040151934435272</v>
      </c>
      <c r="L56" s="284">
        <v>-7.6178045669280152</v>
      </c>
      <c r="M56" s="284">
        <v>-10.99390730498034</v>
      </c>
      <c r="N56" s="284">
        <v>-2.3082466143770404</v>
      </c>
      <c r="O56" s="284">
        <v>-8.6307665466182044</v>
      </c>
      <c r="P56" s="284">
        <v>-6.3035247257382849</v>
      </c>
      <c r="Q56" s="284">
        <v>-5.2417210634710045</v>
      </c>
      <c r="AB56" s="266"/>
      <c r="AG56" s="422"/>
    </row>
    <row r="57" spans="1:34" x14ac:dyDescent="0.25">
      <c r="A57" s="283" t="s">
        <v>509</v>
      </c>
      <c r="B57" s="266">
        <v>5397.6806048384642</v>
      </c>
      <c r="C57" s="266">
        <v>5808.9709043220746</v>
      </c>
      <c r="D57" s="266">
        <v>7194.2750184350971</v>
      </c>
      <c r="E57" s="266">
        <v>1379.1361851933334</v>
      </c>
      <c r="F57" s="266">
        <v>19780.062712788967</v>
      </c>
      <c r="G57" s="266">
        <v>5.397680604838464</v>
      </c>
      <c r="H57" s="266">
        <v>5.8089709043220745</v>
      </c>
      <c r="I57" s="266">
        <v>7.1942750184350972</v>
      </c>
      <c r="J57" s="266">
        <v>1.3791361851933335</v>
      </c>
      <c r="K57" s="266">
        <v>19.780062712788968</v>
      </c>
      <c r="L57" s="284">
        <v>-38.71116812763988</v>
      </c>
      <c r="M57" s="284">
        <v>-36.184071127010952</v>
      </c>
      <c r="N57" s="284">
        <v>-55.24553494211419</v>
      </c>
      <c r="O57" s="284">
        <v>-28.708269505620947</v>
      </c>
      <c r="P57" s="284">
        <v>-44.93168976153261</v>
      </c>
      <c r="Q57" s="284">
        <v>-43.550294103176078</v>
      </c>
      <c r="AB57" s="266"/>
      <c r="AG57" s="422"/>
    </row>
    <row r="58" spans="1:34" x14ac:dyDescent="0.25">
      <c r="A58" s="283" t="s">
        <v>515</v>
      </c>
      <c r="B58" s="266">
        <v>7688.611643973697</v>
      </c>
      <c r="C58" s="266">
        <v>7516.7924895279202</v>
      </c>
      <c r="D58" s="266">
        <v>14358.394501936593</v>
      </c>
      <c r="E58" s="266">
        <v>1803.2048226489237</v>
      </c>
      <c r="F58" s="266">
        <v>31367.003458087136</v>
      </c>
      <c r="G58" s="266">
        <v>7.6886116439736973</v>
      </c>
      <c r="H58" s="266">
        <v>7.5167924895279201</v>
      </c>
      <c r="I58" s="266">
        <v>14.358394501936592</v>
      </c>
      <c r="J58" s="266">
        <v>1.8032048226489237</v>
      </c>
      <c r="K58" s="266">
        <v>31.367003458087137</v>
      </c>
      <c r="L58" s="284">
        <v>-11.975390750064136</v>
      </c>
      <c r="M58" s="284">
        <v>-15.968713410640561</v>
      </c>
      <c r="N58" s="284">
        <v>-13.619076822600192</v>
      </c>
      <c r="O58" s="284">
        <v>1.6133258710157889</v>
      </c>
      <c r="P58" s="284">
        <v>-13.054445840644775</v>
      </c>
      <c r="Q58" s="284">
        <v>58.578887810130823</v>
      </c>
      <c r="AB58" s="266"/>
      <c r="AG58" s="422"/>
    </row>
    <row r="59" spans="1:34" s="280" customFormat="1" x14ac:dyDescent="0.25">
      <c r="A59" s="495" t="s">
        <v>517</v>
      </c>
      <c r="B59" s="483">
        <f>'p16 Jadual 2'!C24/1000</f>
        <v>10885.765301000001</v>
      </c>
      <c r="C59" s="483">
        <f>'p16 Jadual 2'!D24/1000</f>
        <v>14014.115707469393</v>
      </c>
      <c r="D59" s="483">
        <f>'p16 Jadual 2'!E24/1000</f>
        <v>16730.848375754373</v>
      </c>
      <c r="E59" s="483">
        <f>'p16 Jadual 2'!F24/1000</f>
        <v>6168.5534450700006</v>
      </c>
      <c r="F59" s="483">
        <f>'p16 Jadual 2'!G24/1000</f>
        <v>47799.282829293763</v>
      </c>
      <c r="G59" s="483">
        <f>B59/1000</f>
        <v>10.885765301000001</v>
      </c>
      <c r="H59" s="483">
        <f>C59/1000</f>
        <v>14.014115707469394</v>
      </c>
      <c r="I59" s="483">
        <f>D59/1000</f>
        <v>16.730848375754373</v>
      </c>
      <c r="J59" s="483">
        <f>E59/1000</f>
        <v>6.1685534450700006</v>
      </c>
      <c r="K59" s="483">
        <f>F59/1000</f>
        <v>47.799282829293766</v>
      </c>
      <c r="L59" s="284">
        <f>B59/B55*100-100</f>
        <v>20.070105048914826</v>
      </c>
      <c r="M59" s="284">
        <f>C59/C55*100-100</f>
        <v>50.693643564821315</v>
      </c>
      <c r="N59" s="284">
        <f>D59/D55*100-100</f>
        <v>-0.32552775620308694</v>
      </c>
      <c r="O59" s="284">
        <f>E59/E55*100-100</f>
        <v>237.62253755695986</v>
      </c>
      <c r="P59" s="284">
        <f>F59/F55*100-100</f>
        <v>29.262503877817664</v>
      </c>
      <c r="Q59" s="284">
        <f>K59/K58*100-100</f>
        <v>52.387150698547231</v>
      </c>
      <c r="AB59" s="301"/>
      <c r="AF59"/>
      <c r="AG59" s="422"/>
      <c r="AH59"/>
    </row>
    <row r="60" spans="1:34" x14ac:dyDescent="0.25">
      <c r="K60" s="266"/>
      <c r="L60" s="301"/>
      <c r="M60" s="301"/>
      <c r="N60" s="301"/>
      <c r="O60" s="301"/>
      <c r="P60" s="301"/>
      <c r="Q60" s="301"/>
      <c r="AB60" s="266"/>
      <c r="AF60" s="280"/>
      <c r="AG60" s="451"/>
      <c r="AH60" s="280"/>
    </row>
    <row r="61" spans="1:34" x14ac:dyDescent="0.25">
      <c r="AG61" s="422"/>
    </row>
    <row r="62" spans="1:34" x14ac:dyDescent="0.25">
      <c r="AG62" s="422"/>
    </row>
    <row r="63" spans="1:34" x14ac:dyDescent="0.25">
      <c r="B63" s="268" t="s">
        <v>467</v>
      </c>
      <c r="AG63" s="422"/>
    </row>
    <row r="64" spans="1:34" x14ac:dyDescent="0.25">
      <c r="AG64" s="422"/>
    </row>
    <row r="65" spans="13:33" x14ac:dyDescent="0.25">
      <c r="AG65" s="422"/>
    </row>
    <row r="66" spans="13:33" x14ac:dyDescent="0.25">
      <c r="AG66" s="422"/>
    </row>
    <row r="67" spans="13:33" x14ac:dyDescent="0.25">
      <c r="M67" s="395"/>
      <c r="O67" s="396"/>
    </row>
    <row r="68" spans="13:33" x14ac:dyDescent="0.25">
      <c r="M68" s="395"/>
      <c r="O68" s="396"/>
    </row>
    <row r="69" spans="13:33" x14ac:dyDescent="0.25">
      <c r="M69" s="395"/>
      <c r="O69" s="396"/>
    </row>
    <row r="70" spans="13:33" x14ac:dyDescent="0.25">
      <c r="M70" s="395"/>
      <c r="O70" s="396"/>
    </row>
    <row r="71" spans="13:33" x14ac:dyDescent="0.25">
      <c r="M71" s="315"/>
      <c r="O71" s="396"/>
    </row>
    <row r="72" spans="13:33" x14ac:dyDescent="0.25">
      <c r="M72" s="315"/>
    </row>
    <row r="73" spans="13:33" x14ac:dyDescent="0.25">
      <c r="M73" s="315"/>
    </row>
    <row r="87" spans="17:19" x14ac:dyDescent="0.25">
      <c r="R87" t="s">
        <v>458</v>
      </c>
      <c r="S87" t="s">
        <v>459</v>
      </c>
    </row>
    <row r="88" spans="17:19" x14ac:dyDescent="0.25">
      <c r="Q88" s="266" t="s">
        <v>174</v>
      </c>
      <c r="R88">
        <v>-8.1</v>
      </c>
      <c r="S88">
        <v>19.100000000000001</v>
      </c>
    </row>
    <row r="89" spans="17:19" x14ac:dyDescent="0.25">
      <c r="Q89" s="266">
        <v>43009</v>
      </c>
      <c r="R89">
        <v>2.2999999999999998</v>
      </c>
      <c r="S89">
        <v>18.5</v>
      </c>
    </row>
    <row r="90" spans="17:19" x14ac:dyDescent="0.25">
      <c r="Q90" s="266">
        <v>43010</v>
      </c>
      <c r="R90">
        <v>0.2</v>
      </c>
      <c r="S90">
        <v>14.6</v>
      </c>
    </row>
    <row r="91" spans="17:19" x14ac:dyDescent="0.25">
      <c r="Q91" s="266">
        <v>43011</v>
      </c>
      <c r="R91">
        <v>11.9</v>
      </c>
      <c r="S91">
        <v>16.100000000000001</v>
      </c>
    </row>
    <row r="92" spans="17:19" x14ac:dyDescent="0.25">
      <c r="Q92" s="266">
        <v>43012</v>
      </c>
      <c r="R92">
        <v>8.8000000000000007</v>
      </c>
      <c r="S92">
        <v>8</v>
      </c>
    </row>
    <row r="93" spans="17:19" x14ac:dyDescent="0.25">
      <c r="Q93" s="266">
        <v>43040</v>
      </c>
      <c r="R93">
        <v>-6</v>
      </c>
      <c r="S93">
        <v>5.9</v>
      </c>
    </row>
    <row r="94" spans="17:19" x14ac:dyDescent="0.25">
      <c r="Q94" s="266">
        <v>43041</v>
      </c>
      <c r="R94">
        <v>7.7</v>
      </c>
      <c r="S94">
        <v>9.5</v>
      </c>
    </row>
    <row r="95" spans="17:19" x14ac:dyDescent="0.25">
      <c r="Q95" s="266">
        <v>43042</v>
      </c>
      <c r="R95">
        <v>12.9</v>
      </c>
      <c r="S95">
        <v>13.6</v>
      </c>
    </row>
    <row r="96" spans="17:19" x14ac:dyDescent="0.25">
      <c r="Q96" s="266">
        <v>43043</v>
      </c>
      <c r="R96">
        <v>14.2</v>
      </c>
      <c r="S96">
        <v>22.2</v>
      </c>
    </row>
    <row r="97" spans="17:19" x14ac:dyDescent="0.25">
      <c r="Q97" s="266">
        <v>43070</v>
      </c>
      <c r="R97">
        <v>35.299999999999997</v>
      </c>
      <c r="S97">
        <v>27.4</v>
      </c>
    </row>
    <row r="98" spans="17:19" x14ac:dyDescent="0.25">
      <c r="Q98" s="266">
        <v>43071</v>
      </c>
      <c r="R98">
        <v>27.2</v>
      </c>
      <c r="S98">
        <v>22</v>
      </c>
    </row>
    <row r="99" spans="17:19" x14ac:dyDescent="0.25">
      <c r="Q99" s="266">
        <v>43072</v>
      </c>
      <c r="R99">
        <v>25.6</v>
      </c>
      <c r="S99">
        <v>19.8</v>
      </c>
    </row>
    <row r="100" spans="17:19" x14ac:dyDescent="0.25">
      <c r="Q100" s="266">
        <v>43073</v>
      </c>
      <c r="R100">
        <v>16.3</v>
      </c>
      <c r="S100">
        <v>14.8</v>
      </c>
    </row>
    <row r="101" spans="17:19" x14ac:dyDescent="0.25">
      <c r="Q101" s="266">
        <v>41275</v>
      </c>
      <c r="R101">
        <v>11.6</v>
      </c>
      <c r="S101">
        <v>11.6</v>
      </c>
    </row>
    <row r="102" spans="17:19" x14ac:dyDescent="0.25">
      <c r="Q102" s="266">
        <v>41306</v>
      </c>
      <c r="R102">
        <v>12</v>
      </c>
      <c r="S102">
        <v>12.4</v>
      </c>
    </row>
    <row r="103" spans="17:19" x14ac:dyDescent="0.25">
      <c r="Q103" s="266">
        <v>41334</v>
      </c>
      <c r="R103">
        <v>11.3</v>
      </c>
      <c r="S103">
        <v>11.9</v>
      </c>
    </row>
    <row r="104" spans="17:19" x14ac:dyDescent="0.25">
      <c r="Q104" s="266">
        <v>41365</v>
      </c>
      <c r="R104">
        <v>21.1</v>
      </c>
      <c r="S104">
        <v>21.4</v>
      </c>
    </row>
    <row r="105" spans="17:19" x14ac:dyDescent="0.25">
      <c r="Q105" s="266">
        <v>41640</v>
      </c>
      <c r="R105">
        <v>10.8</v>
      </c>
      <c r="S105">
        <v>12.1</v>
      </c>
    </row>
    <row r="106" spans="17:19" x14ac:dyDescent="0.25">
      <c r="Q106" s="266">
        <v>41671</v>
      </c>
      <c r="R106">
        <v>10.7</v>
      </c>
      <c r="S106">
        <v>12</v>
      </c>
    </row>
    <row r="107" spans="17:19" x14ac:dyDescent="0.25">
      <c r="Q107" s="266">
        <v>41699</v>
      </c>
      <c r="R107">
        <v>9.6999999999999993</v>
      </c>
      <c r="S107">
        <v>11.3</v>
      </c>
    </row>
    <row r="108" spans="17:19" x14ac:dyDescent="0.25">
      <c r="Q108" s="266">
        <v>41730</v>
      </c>
      <c r="R108">
        <v>15.1</v>
      </c>
      <c r="S108">
        <v>12.9</v>
      </c>
    </row>
    <row r="109" spans="17:19" x14ac:dyDescent="0.25">
      <c r="Q109" s="266">
        <v>42005</v>
      </c>
      <c r="R109">
        <v>8.1999999999999993</v>
      </c>
      <c r="S109">
        <v>8.6999999999999993</v>
      </c>
    </row>
    <row r="110" spans="17:19" x14ac:dyDescent="0.25">
      <c r="Q110" s="266">
        <v>42036</v>
      </c>
      <c r="R110">
        <v>14</v>
      </c>
      <c r="S110">
        <v>12.9</v>
      </c>
    </row>
    <row r="111" spans="17:19" x14ac:dyDescent="0.25">
      <c r="Q111" s="266">
        <v>42064</v>
      </c>
      <c r="R111">
        <v>11.2</v>
      </c>
      <c r="S111">
        <v>10.5</v>
      </c>
    </row>
    <row r="112" spans="17:19" x14ac:dyDescent="0.25">
      <c r="Q112" s="266">
        <v>42095</v>
      </c>
      <c r="R112">
        <v>11.1</v>
      </c>
      <c r="S112">
        <v>11.3</v>
      </c>
    </row>
    <row r="113" spans="17:19" x14ac:dyDescent="0.25">
      <c r="Q113" s="266">
        <v>42370</v>
      </c>
      <c r="R113">
        <v>11.7</v>
      </c>
      <c r="S113">
        <v>11.9</v>
      </c>
    </row>
    <row r="114" spans="17:19" x14ac:dyDescent="0.25">
      <c r="Q114" s="266">
        <v>42401</v>
      </c>
      <c r="R114">
        <v>10.7</v>
      </c>
      <c r="S114">
        <v>10.9</v>
      </c>
    </row>
    <row r="115" spans="17:19" x14ac:dyDescent="0.25">
      <c r="Q115" s="266">
        <v>42430</v>
      </c>
      <c r="R115">
        <v>8.1</v>
      </c>
      <c r="S115">
        <v>7.8</v>
      </c>
    </row>
    <row r="116" spans="17:19" x14ac:dyDescent="0.25">
      <c r="Q116" s="266">
        <v>42461</v>
      </c>
    </row>
  </sheetData>
  <sortState ref="M54:N58">
    <sortCondition descending="1" ref="N54:N58"/>
  </sortState>
  <pageMargins left="0.7" right="0.7" top="0.75" bottom="0.75" header="0.3" footer="0.3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G116"/>
  <sheetViews>
    <sheetView topLeftCell="A28" zoomScale="80" zoomScaleNormal="80" zoomScalePageLayoutView="70" workbookViewId="0">
      <selection activeCell="BG27" sqref="BG27"/>
    </sheetView>
  </sheetViews>
  <sheetFormatPr defaultColWidth="8.85546875" defaultRowHeight="15" x14ac:dyDescent="0.25"/>
  <cols>
    <col min="1" max="1" width="7.42578125" style="274" customWidth="1"/>
    <col min="2" max="9" width="11.85546875" style="266" customWidth="1"/>
    <col min="10" max="10" width="13.28515625" style="266" customWidth="1"/>
    <col min="11" max="11" width="13.140625" customWidth="1"/>
    <col min="12" max="12" width="3.28515625" customWidth="1"/>
    <col min="13" max="13" width="7.85546875" style="505" customWidth="1"/>
    <col min="14" max="23" width="13.140625" customWidth="1"/>
    <col min="24" max="24" width="10.7109375" customWidth="1"/>
    <col min="25" max="25" width="5.5703125" customWidth="1"/>
    <col min="26" max="26" width="10.7109375" style="266" customWidth="1"/>
    <col min="27" max="27" width="14" style="266" customWidth="1"/>
    <col min="28" max="28" width="12.140625" style="266" customWidth="1"/>
    <col min="29" max="31" width="8.85546875" style="266"/>
    <col min="32" max="32" width="13.85546875" customWidth="1"/>
    <col min="33" max="33" width="14.85546875" bestFit="1" customWidth="1"/>
    <col min="34" max="36" width="8.85546875" customWidth="1"/>
    <col min="47" max="47" width="14" bestFit="1" customWidth="1"/>
  </cols>
  <sheetData>
    <row r="1" spans="1:33" x14ac:dyDescent="0.25">
      <c r="B1" s="306" t="s">
        <v>206</v>
      </c>
      <c r="C1" s="306"/>
      <c r="D1" s="306"/>
      <c r="E1" s="306"/>
      <c r="F1" s="306"/>
      <c r="G1" s="306"/>
      <c r="H1" s="306"/>
      <c r="I1" s="306"/>
      <c r="J1" s="306"/>
      <c r="N1" s="503"/>
      <c r="O1" s="503"/>
      <c r="P1" s="504" t="s">
        <v>521</v>
      </c>
      <c r="Q1" s="503"/>
      <c r="R1" s="503"/>
      <c r="S1" s="503"/>
      <c r="T1" s="503"/>
      <c r="U1" s="504" t="s">
        <v>521</v>
      </c>
      <c r="V1" s="503"/>
      <c r="W1" s="503"/>
      <c r="Z1" s="307" t="s">
        <v>423</v>
      </c>
      <c r="AA1" s="307"/>
      <c r="AB1" s="307"/>
      <c r="AC1" s="307"/>
      <c r="AD1" s="307"/>
      <c r="AE1" s="307"/>
    </row>
    <row r="2" spans="1:33" ht="53.25" customHeight="1" x14ac:dyDescent="0.25">
      <c r="A2" s="302" t="s">
        <v>169</v>
      </c>
      <c r="B2" s="281" t="s">
        <v>325</v>
      </c>
      <c r="C2" s="281" t="s">
        <v>326</v>
      </c>
      <c r="D2" s="281" t="s">
        <v>324</v>
      </c>
      <c r="E2" s="281" t="s">
        <v>433</v>
      </c>
      <c r="F2" s="281" t="s">
        <v>428</v>
      </c>
      <c r="G2" s="281" t="s">
        <v>325</v>
      </c>
      <c r="H2" s="281" t="s">
        <v>326</v>
      </c>
      <c r="I2" s="281" t="s">
        <v>324</v>
      </c>
      <c r="J2" s="281" t="s">
        <v>433</v>
      </c>
      <c r="K2" s="282" t="s">
        <v>191</v>
      </c>
      <c r="L2" s="282"/>
      <c r="M2" s="506" t="s">
        <v>141</v>
      </c>
      <c r="N2" s="281" t="s">
        <v>325</v>
      </c>
      <c r="O2" s="281" t="s">
        <v>326</v>
      </c>
      <c r="P2" s="281" t="s">
        <v>324</v>
      </c>
      <c r="Q2" s="281" t="s">
        <v>433</v>
      </c>
      <c r="R2" s="282" t="s">
        <v>191</v>
      </c>
      <c r="S2" s="281" t="s">
        <v>325</v>
      </c>
      <c r="T2" s="281" t="s">
        <v>326</v>
      </c>
      <c r="U2" s="281" t="s">
        <v>324</v>
      </c>
      <c r="V2" s="281" t="s">
        <v>433</v>
      </c>
      <c r="W2" s="282" t="s">
        <v>191</v>
      </c>
      <c r="X2" s="394" t="s">
        <v>432</v>
      </c>
      <c r="Y2" s="394"/>
      <c r="Z2" s="394" t="s">
        <v>325</v>
      </c>
      <c r="AA2" s="394" t="s">
        <v>326</v>
      </c>
      <c r="AB2" s="394" t="s">
        <v>324</v>
      </c>
      <c r="AC2" s="394" t="s">
        <v>433</v>
      </c>
      <c r="AD2" s="394" t="s">
        <v>432</v>
      </c>
      <c r="AE2" s="394" t="s">
        <v>460</v>
      </c>
    </row>
    <row r="3" spans="1:33" s="273" customFormat="1" ht="60" x14ac:dyDescent="0.25">
      <c r="A3" s="275" t="s">
        <v>196</v>
      </c>
      <c r="B3" s="276" t="s">
        <v>398</v>
      </c>
      <c r="C3" s="276" t="s">
        <v>399</v>
      </c>
      <c r="D3" s="276" t="s">
        <v>400</v>
      </c>
      <c r="E3" s="276" t="s">
        <v>434</v>
      </c>
      <c r="F3" s="276" t="s">
        <v>429</v>
      </c>
      <c r="G3" s="276" t="s">
        <v>398</v>
      </c>
      <c r="H3" s="276" t="s">
        <v>399</v>
      </c>
      <c r="I3" s="276" t="s">
        <v>400</v>
      </c>
      <c r="J3" s="276" t="s">
        <v>434</v>
      </c>
      <c r="K3" s="276" t="s">
        <v>205</v>
      </c>
      <c r="L3" s="276"/>
      <c r="M3" s="507" t="s">
        <v>136</v>
      </c>
      <c r="N3" s="276" t="s">
        <v>398</v>
      </c>
      <c r="O3" s="276" t="s">
        <v>399</v>
      </c>
      <c r="P3" s="276" t="s">
        <v>400</v>
      </c>
      <c r="Q3" s="276" t="s">
        <v>434</v>
      </c>
      <c r="R3" s="276" t="s">
        <v>205</v>
      </c>
      <c r="S3" s="276" t="s">
        <v>398</v>
      </c>
      <c r="T3" s="276" t="s">
        <v>399</v>
      </c>
      <c r="U3" s="276" t="s">
        <v>400</v>
      </c>
      <c r="V3" s="276" t="s">
        <v>434</v>
      </c>
      <c r="W3" s="276" t="s">
        <v>205</v>
      </c>
      <c r="X3" s="276" t="s">
        <v>430</v>
      </c>
      <c r="Y3" s="276"/>
      <c r="Z3" s="276" t="s">
        <v>398</v>
      </c>
      <c r="AA3" s="276" t="s">
        <v>399</v>
      </c>
      <c r="AB3" s="276" t="s">
        <v>400</v>
      </c>
      <c r="AC3" s="276" t="s">
        <v>434</v>
      </c>
      <c r="AD3" s="276" t="s">
        <v>430</v>
      </c>
      <c r="AE3" s="276" t="s">
        <v>446</v>
      </c>
      <c r="AF3" s="273" t="s">
        <v>451</v>
      </c>
    </row>
    <row r="4" spans="1:33" x14ac:dyDescent="0.25">
      <c r="A4" s="274" t="s">
        <v>323</v>
      </c>
      <c r="B4" s="266">
        <v>3478.8814749999997</v>
      </c>
      <c r="C4" s="266">
        <v>3450.3391350000002</v>
      </c>
      <c r="D4" s="266">
        <v>4483.5196320000005</v>
      </c>
      <c r="E4" s="266">
        <v>525.36938600000008</v>
      </c>
      <c r="F4" s="266">
        <v>11938.109628</v>
      </c>
      <c r="G4" s="266">
        <f t="shared" ref="G4:G39" si="0">B4/1000</f>
        <v>3.4788814749999997</v>
      </c>
      <c r="H4" s="266">
        <f t="shared" ref="H4:H39" si="1">C4/1000</f>
        <v>3.4503391350000001</v>
      </c>
      <c r="I4" s="266">
        <f t="shared" ref="I4:I39" si="2">D4/1000</f>
        <v>4.4835196320000001</v>
      </c>
      <c r="J4" s="266">
        <f t="shared" ref="J4:J39" si="3">E4/1000</f>
        <v>0.52536938600000005</v>
      </c>
      <c r="K4" s="266">
        <f t="shared" ref="K4:K39" si="4">F4/1000</f>
        <v>11.938109627999999</v>
      </c>
      <c r="L4" s="266"/>
      <c r="N4" s="266"/>
      <c r="O4" s="266"/>
      <c r="P4" s="266"/>
      <c r="Q4" s="266"/>
      <c r="R4" s="266"/>
      <c r="S4" s="266"/>
      <c r="T4" s="266"/>
      <c r="U4" s="266"/>
      <c r="V4" s="266"/>
      <c r="W4" s="266"/>
      <c r="X4" s="266"/>
      <c r="Y4" s="266"/>
      <c r="AE4" s="284"/>
    </row>
    <row r="5" spans="1:33" x14ac:dyDescent="0.25">
      <c r="A5" s="274" t="s">
        <v>322</v>
      </c>
      <c r="B5" s="266">
        <v>3796.8489219999992</v>
      </c>
      <c r="C5" s="266">
        <v>3829.0375749999998</v>
      </c>
      <c r="D5" s="266">
        <v>4919.1983980000005</v>
      </c>
      <c r="E5" s="266">
        <v>753.19229800000005</v>
      </c>
      <c r="F5" s="266">
        <v>13298.277193</v>
      </c>
      <c r="G5" s="266">
        <f t="shared" si="0"/>
        <v>3.7968489219999992</v>
      </c>
      <c r="H5" s="266">
        <f t="shared" si="1"/>
        <v>3.8290375749999996</v>
      </c>
      <c r="I5" s="266">
        <f t="shared" si="2"/>
        <v>4.9191983980000007</v>
      </c>
      <c r="J5" s="266">
        <f t="shared" si="3"/>
        <v>0.75319229800000009</v>
      </c>
      <c r="K5" s="266">
        <f t="shared" si="4"/>
        <v>13.298277193000001</v>
      </c>
      <c r="L5" s="266"/>
      <c r="N5" s="266"/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/>
      <c r="AE5" s="284">
        <f t="shared" ref="AE5:AE42" si="5">(F5-F4)/F4*100</f>
        <v>11.393491996503551</v>
      </c>
    </row>
    <row r="6" spans="1:33" x14ac:dyDescent="0.25">
      <c r="A6" s="274" t="s">
        <v>321</v>
      </c>
      <c r="B6" s="266">
        <v>3847.1807140000005</v>
      </c>
      <c r="C6" s="266">
        <v>4192.7009369999996</v>
      </c>
      <c r="D6" s="266">
        <v>5198.545427</v>
      </c>
      <c r="E6" s="266">
        <v>998.26034100000004</v>
      </c>
      <c r="F6" s="266">
        <v>14236.687419</v>
      </c>
      <c r="G6" s="266">
        <f t="shared" si="0"/>
        <v>3.8471807140000007</v>
      </c>
      <c r="H6" s="266">
        <f t="shared" si="1"/>
        <v>4.1927009369999997</v>
      </c>
      <c r="I6" s="266">
        <f t="shared" si="2"/>
        <v>5.198545427</v>
      </c>
      <c r="J6" s="266">
        <f t="shared" si="3"/>
        <v>0.99826034100000005</v>
      </c>
      <c r="K6" s="266">
        <f t="shared" si="4"/>
        <v>14.236687418999999</v>
      </c>
      <c r="L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66"/>
      <c r="AE6" s="284">
        <f t="shared" si="5"/>
        <v>7.0566300610274846</v>
      </c>
      <c r="AG6" s="268" t="s">
        <v>466</v>
      </c>
    </row>
    <row r="7" spans="1:33" x14ac:dyDescent="0.25">
      <c r="A7" s="274" t="s">
        <v>320</v>
      </c>
      <c r="B7" s="266">
        <v>3496.40292</v>
      </c>
      <c r="C7" s="266">
        <v>4150.0514089999997</v>
      </c>
      <c r="D7" s="266">
        <v>5124.1513499999992</v>
      </c>
      <c r="E7" s="266">
        <v>817.49008499999991</v>
      </c>
      <c r="F7" s="266">
        <v>13588.095764</v>
      </c>
      <c r="G7" s="266">
        <f t="shared" si="0"/>
        <v>3.49640292</v>
      </c>
      <c r="H7" s="266">
        <f t="shared" si="1"/>
        <v>4.1500514089999996</v>
      </c>
      <c r="I7" s="266">
        <f t="shared" si="2"/>
        <v>5.1241513499999991</v>
      </c>
      <c r="J7" s="266">
        <f t="shared" si="3"/>
        <v>0.81749008499999987</v>
      </c>
      <c r="K7" s="266">
        <f t="shared" si="4"/>
        <v>13.588095764</v>
      </c>
      <c r="L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66"/>
      <c r="AE7" s="284">
        <f t="shared" si="5"/>
        <v>-4.5557764661911637</v>
      </c>
    </row>
    <row r="8" spans="1:33" x14ac:dyDescent="0.25">
      <c r="A8" s="274" t="s">
        <v>292</v>
      </c>
      <c r="B8" s="266">
        <v>3355.9132059999997</v>
      </c>
      <c r="C8" s="266">
        <v>4366.674</v>
      </c>
      <c r="D8" s="266">
        <v>4410.9480000000003</v>
      </c>
      <c r="E8" s="266">
        <v>1040.069</v>
      </c>
      <c r="F8" s="266">
        <v>13173.604206</v>
      </c>
      <c r="G8" s="266">
        <f t="shared" si="0"/>
        <v>3.3559132059999999</v>
      </c>
      <c r="H8" s="266">
        <f t="shared" si="1"/>
        <v>4.3666739999999997</v>
      </c>
      <c r="I8" s="266">
        <f t="shared" si="2"/>
        <v>4.4109480000000003</v>
      </c>
      <c r="J8" s="266">
        <f t="shared" si="3"/>
        <v>1.0400689999999999</v>
      </c>
      <c r="K8" s="266">
        <f t="shared" si="4"/>
        <v>13.173604206</v>
      </c>
      <c r="L8" s="266"/>
      <c r="M8" s="505">
        <v>2007</v>
      </c>
      <c r="N8" s="266">
        <f>SUM(B4:B7)</f>
        <v>14619.314031</v>
      </c>
      <c r="O8" s="266">
        <f>SUM(C4:C7)</f>
        <v>15622.129056</v>
      </c>
      <c r="P8" s="266">
        <f>SUM(D4:D7)</f>
        <v>19725.414807000001</v>
      </c>
      <c r="Q8" s="266">
        <f>SUM(E4:E7)</f>
        <v>3094.3121100000003</v>
      </c>
      <c r="R8" s="266">
        <f>SUM(F4:F7)</f>
        <v>53061.170004</v>
      </c>
      <c r="S8" s="266">
        <f>N8/1000</f>
        <v>14.619314031</v>
      </c>
      <c r="T8" s="266">
        <f>O8/1000</f>
        <v>15.622129056</v>
      </c>
      <c r="U8" s="266">
        <f>P8/1000</f>
        <v>19.725414807</v>
      </c>
      <c r="V8" s="266">
        <f>Q8/1000</f>
        <v>3.0943121100000002</v>
      </c>
      <c r="W8" s="266">
        <f>R8/1000</f>
        <v>53.061170003999997</v>
      </c>
      <c r="X8" s="266">
        <v>0</v>
      </c>
      <c r="Y8" s="266"/>
      <c r="Z8" s="266">
        <f t="shared" ref="Z8:AD15" si="6">(B8-B4)/B4*100</f>
        <v>-3.5347070569571497</v>
      </c>
      <c r="AA8" s="266">
        <f t="shared" si="6"/>
        <v>26.557820235836026</v>
      </c>
      <c r="AB8" s="266">
        <f t="shared" si="6"/>
        <v>-1.6186308515755847</v>
      </c>
      <c r="AC8" s="266">
        <f t="shared" si="6"/>
        <v>97.969091408002186</v>
      </c>
      <c r="AD8" s="266">
        <f t="shared" si="6"/>
        <v>10.349164285627213</v>
      </c>
      <c r="AE8" s="284">
        <f t="shared" si="5"/>
        <v>-3.0504020960622347</v>
      </c>
    </row>
    <row r="9" spans="1:33" x14ac:dyDescent="0.25">
      <c r="A9" s="274" t="s">
        <v>293</v>
      </c>
      <c r="B9" s="266">
        <v>3633.8049999999998</v>
      </c>
      <c r="C9" s="266">
        <v>4538.6229999999996</v>
      </c>
      <c r="D9" s="266">
        <v>3884.692</v>
      </c>
      <c r="E9" s="266">
        <v>1088.2529999999999</v>
      </c>
      <c r="F9" s="266">
        <v>13145.373</v>
      </c>
      <c r="G9" s="266">
        <f t="shared" si="0"/>
        <v>3.6338049999999997</v>
      </c>
      <c r="H9" s="266">
        <f t="shared" si="1"/>
        <v>4.5386229999999994</v>
      </c>
      <c r="I9" s="266">
        <f t="shared" si="2"/>
        <v>3.8846919999999998</v>
      </c>
      <c r="J9" s="266">
        <f t="shared" si="3"/>
        <v>1.0882529999999999</v>
      </c>
      <c r="K9" s="266">
        <f t="shared" si="4"/>
        <v>13.145372999999999</v>
      </c>
      <c r="L9" s="266"/>
      <c r="M9" s="505">
        <v>2008</v>
      </c>
      <c r="N9" s="266">
        <f>SUM(B8:B11)</f>
        <v>15459.521205999999</v>
      </c>
      <c r="O9" s="266">
        <f>SUM(C8:C11)</f>
        <v>20300.146999999997</v>
      </c>
      <c r="P9" s="266">
        <f>SUM(D8:D11)</f>
        <v>18172.743999999999</v>
      </c>
      <c r="Q9" s="266">
        <f>SUM(E8:E11)</f>
        <v>4387.2110000000002</v>
      </c>
      <c r="R9" s="266">
        <f>SUM(F8:F11)</f>
        <v>58319.623205999989</v>
      </c>
      <c r="S9" s="266">
        <f t="shared" ref="S9:S21" si="7">N9/1000</f>
        <v>15.459521206</v>
      </c>
      <c r="T9" s="266">
        <f t="shared" ref="T9:T21" si="8">O9/1000</f>
        <v>20.300146999999996</v>
      </c>
      <c r="U9" s="266">
        <f t="shared" ref="U9:U21" si="9">P9/1000</f>
        <v>18.172743999999998</v>
      </c>
      <c r="V9" s="266">
        <f t="shared" ref="V9:V21" si="10">Q9/1000</f>
        <v>4.3872110000000006</v>
      </c>
      <c r="W9" s="266">
        <f t="shared" ref="W9:W20" si="11">R9/1000</f>
        <v>58.319623205999989</v>
      </c>
      <c r="X9" s="266">
        <f>(R9-R8)/R8*100</f>
        <v>9.9101719800064387</v>
      </c>
      <c r="Z9" s="266">
        <f t="shared" si="6"/>
        <v>-4.2941904023433102</v>
      </c>
      <c r="AA9" s="266">
        <f t="shared" si="6"/>
        <v>18.531691348053688</v>
      </c>
      <c r="AB9" s="266">
        <f t="shared" si="6"/>
        <v>-21.029979161251148</v>
      </c>
      <c r="AC9" s="266">
        <f t="shared" si="6"/>
        <v>44.485412674785458</v>
      </c>
      <c r="AD9" s="266">
        <f t="shared" si="6"/>
        <v>-1.1498045256605618</v>
      </c>
      <c r="AE9" s="284">
        <f t="shared" si="5"/>
        <v>-0.21430130705720082</v>
      </c>
    </row>
    <row r="10" spans="1:33" x14ac:dyDescent="0.25">
      <c r="A10" s="274" t="s">
        <v>294</v>
      </c>
      <c r="B10" s="266">
        <v>4073</v>
      </c>
      <c r="C10" s="266">
        <v>5588.1030000000001</v>
      </c>
      <c r="D10" s="266">
        <v>4686.2070000000003</v>
      </c>
      <c r="E10" s="266">
        <v>1081.0039999999999</v>
      </c>
      <c r="F10" s="266">
        <v>15428.313999999998</v>
      </c>
      <c r="G10" s="266">
        <f t="shared" si="0"/>
        <v>4.0730000000000004</v>
      </c>
      <c r="H10" s="266">
        <f t="shared" si="1"/>
        <v>5.5881030000000003</v>
      </c>
      <c r="I10" s="266">
        <f t="shared" si="2"/>
        <v>4.6862070000000005</v>
      </c>
      <c r="J10" s="266">
        <f t="shared" si="3"/>
        <v>1.0810039999999999</v>
      </c>
      <c r="K10" s="266">
        <f t="shared" si="4"/>
        <v>15.428313999999999</v>
      </c>
      <c r="L10" s="266"/>
      <c r="M10" s="505">
        <v>2009</v>
      </c>
      <c r="N10" s="266">
        <f>SUM(B12:B15)</f>
        <v>13098</v>
      </c>
      <c r="O10" s="266">
        <f>SUM(C12:C15)</f>
        <v>24320</v>
      </c>
      <c r="P10" s="266">
        <f>SUM(D12:D15)</f>
        <v>17206</v>
      </c>
      <c r="Q10" s="266">
        <f>SUM(E12:E15)</f>
        <v>5392</v>
      </c>
      <c r="R10" s="266">
        <f>SUM(F12:F15)</f>
        <v>60016</v>
      </c>
      <c r="S10" s="266">
        <f t="shared" si="7"/>
        <v>13.098000000000001</v>
      </c>
      <c r="T10" s="266">
        <f t="shared" si="8"/>
        <v>24.32</v>
      </c>
      <c r="U10" s="266">
        <f t="shared" si="9"/>
        <v>17.206</v>
      </c>
      <c r="V10" s="266">
        <f t="shared" si="10"/>
        <v>5.3920000000000003</v>
      </c>
      <c r="W10" s="266">
        <f t="shared" si="11"/>
        <v>60.015999999999998</v>
      </c>
      <c r="X10" s="266">
        <f t="shared" ref="X10:X21" si="12">(R10-R9)/R9*100</f>
        <v>2.9087581516224295</v>
      </c>
      <c r="Z10" s="266">
        <f t="shared" si="6"/>
        <v>5.8697343012309409</v>
      </c>
      <c r="AA10" s="266">
        <f t="shared" si="6"/>
        <v>33.281697978641219</v>
      </c>
      <c r="AB10" s="266">
        <f t="shared" si="6"/>
        <v>-9.8554188704216497</v>
      </c>
      <c r="AC10" s="266">
        <f t="shared" si="6"/>
        <v>8.2887855603992051</v>
      </c>
      <c r="AD10" s="266">
        <f t="shared" si="6"/>
        <v>8.3701112901423791</v>
      </c>
      <c r="AE10" s="284">
        <f t="shared" si="5"/>
        <v>17.366878824967529</v>
      </c>
    </row>
    <row r="11" spans="1:33" x14ac:dyDescent="0.25">
      <c r="A11" s="274" t="s">
        <v>295</v>
      </c>
      <c r="B11" s="266">
        <v>4396.8029999999999</v>
      </c>
      <c r="C11" s="266">
        <v>5806.7470000000003</v>
      </c>
      <c r="D11" s="266">
        <v>5190.8969999999999</v>
      </c>
      <c r="E11" s="266">
        <v>1177.885</v>
      </c>
      <c r="F11" s="266">
        <v>16572.331999999999</v>
      </c>
      <c r="G11" s="266">
        <f t="shared" si="0"/>
        <v>4.3968030000000002</v>
      </c>
      <c r="H11" s="266">
        <f t="shared" si="1"/>
        <v>5.8067470000000005</v>
      </c>
      <c r="I11" s="266">
        <f t="shared" si="2"/>
        <v>5.1908969999999997</v>
      </c>
      <c r="J11" s="266">
        <f t="shared" si="3"/>
        <v>1.1778850000000001</v>
      </c>
      <c r="K11" s="266">
        <f t="shared" si="4"/>
        <v>16.572331999999999</v>
      </c>
      <c r="L11" s="266"/>
      <c r="M11" s="505">
        <v>2010</v>
      </c>
      <c r="N11" s="266">
        <f>SUM(B16:B19)</f>
        <v>12308.35265556716</v>
      </c>
      <c r="O11" s="266">
        <f>SUM(C16:C19)</f>
        <v>27091.435996446449</v>
      </c>
      <c r="P11" s="266">
        <f>SUM(D16:D19)</f>
        <v>15743.398903719379</v>
      </c>
      <c r="Q11" s="266">
        <f>SUM(E16:E19)</f>
        <v>5649.5580607471402</v>
      </c>
      <c r="R11" s="266">
        <f>SUM(F16:F19)</f>
        <v>60792.745616480133</v>
      </c>
      <c r="S11" s="266">
        <f t="shared" si="7"/>
        <v>12.308352655567159</v>
      </c>
      <c r="T11" s="266">
        <f t="shared" si="8"/>
        <v>27.09143599644645</v>
      </c>
      <c r="U11" s="266">
        <f t="shared" si="9"/>
        <v>15.743398903719379</v>
      </c>
      <c r="V11" s="266">
        <f t="shared" si="10"/>
        <v>5.6495580607471405</v>
      </c>
      <c r="W11" s="266">
        <f t="shared" si="11"/>
        <v>60.792745616480133</v>
      </c>
      <c r="X11" s="266">
        <f t="shared" si="12"/>
        <v>1.294230899227095</v>
      </c>
      <c r="Z11" s="266">
        <f t="shared" si="6"/>
        <v>25.75218304645507</v>
      </c>
      <c r="AA11" s="266">
        <f t="shared" si="6"/>
        <v>39.919881170802157</v>
      </c>
      <c r="AB11" s="266">
        <f t="shared" si="6"/>
        <v>1.3025698391988512</v>
      </c>
      <c r="AC11" s="266">
        <f t="shared" si="6"/>
        <v>44.085539581804241</v>
      </c>
      <c r="AD11" s="266">
        <f t="shared" si="6"/>
        <v>21.96213721061908</v>
      </c>
      <c r="AE11" s="284">
        <f t="shared" si="5"/>
        <v>7.415055203050704</v>
      </c>
    </row>
    <row r="12" spans="1:33" x14ac:dyDescent="0.25">
      <c r="A12" s="274" t="s">
        <v>296</v>
      </c>
      <c r="B12" s="266">
        <v>3592</v>
      </c>
      <c r="C12" s="266">
        <v>5738</v>
      </c>
      <c r="D12" s="266">
        <v>4835</v>
      </c>
      <c r="E12" s="266">
        <v>1367</v>
      </c>
      <c r="F12" s="266">
        <v>15532</v>
      </c>
      <c r="G12" s="266">
        <f t="shared" si="0"/>
        <v>3.5920000000000001</v>
      </c>
      <c r="H12" s="266">
        <f t="shared" si="1"/>
        <v>5.7380000000000004</v>
      </c>
      <c r="I12" s="266">
        <f t="shared" si="2"/>
        <v>4.835</v>
      </c>
      <c r="J12" s="266">
        <f t="shared" si="3"/>
        <v>1.367</v>
      </c>
      <c r="K12" s="266">
        <f t="shared" si="4"/>
        <v>15.532</v>
      </c>
      <c r="L12" s="266"/>
      <c r="M12" s="505">
        <v>2011</v>
      </c>
      <c r="N12" s="266">
        <f>SUM(B20:B23)</f>
        <v>16056.34029298285</v>
      </c>
      <c r="O12" s="266">
        <f>SUM(C20:C23)</f>
        <v>25216.522086542063</v>
      </c>
      <c r="P12" s="266">
        <f>SUM(D20:D23)</f>
        <v>18304.521605560141</v>
      </c>
      <c r="Q12" s="266">
        <f>SUM(E20:E23)</f>
        <v>4680.5655006277993</v>
      </c>
      <c r="R12" s="266">
        <f>SUM(F20:F23)</f>
        <v>64257.949485712845</v>
      </c>
      <c r="S12" s="266">
        <f t="shared" si="7"/>
        <v>16.056340292982849</v>
      </c>
      <c r="T12" s="266">
        <f t="shared" si="8"/>
        <v>25.216522086542064</v>
      </c>
      <c r="U12" s="266">
        <f t="shared" si="9"/>
        <v>18.30452160556014</v>
      </c>
      <c r="V12" s="266">
        <f t="shared" si="10"/>
        <v>4.6805655006277993</v>
      </c>
      <c r="W12" s="266">
        <f t="shared" si="11"/>
        <v>64.257949485712842</v>
      </c>
      <c r="X12" s="266">
        <f t="shared" si="12"/>
        <v>5.7000285709967002</v>
      </c>
      <c r="Z12" s="266">
        <f t="shared" si="6"/>
        <v>7.03494934189309</v>
      </c>
      <c r="AA12" s="266">
        <f t="shared" si="6"/>
        <v>31.404359473594777</v>
      </c>
      <c r="AB12" s="266">
        <f t="shared" si="6"/>
        <v>9.6136250075947309</v>
      </c>
      <c r="AC12" s="266">
        <f t="shared" si="6"/>
        <v>31.433587579285611</v>
      </c>
      <c r="AD12" s="266">
        <f t="shared" si="6"/>
        <v>17.902433966597037</v>
      </c>
      <c r="AE12" s="284">
        <f t="shared" si="5"/>
        <v>-6.2775232839892334</v>
      </c>
    </row>
    <row r="13" spans="1:33" x14ac:dyDescent="0.25">
      <c r="A13" s="274" t="s">
        <v>297</v>
      </c>
      <c r="B13" s="266">
        <v>3589</v>
      </c>
      <c r="C13" s="266">
        <v>6201</v>
      </c>
      <c r="D13" s="266">
        <v>4316</v>
      </c>
      <c r="E13" s="266">
        <v>1531</v>
      </c>
      <c r="F13" s="266">
        <v>15637</v>
      </c>
      <c r="G13" s="266">
        <f t="shared" si="0"/>
        <v>3.589</v>
      </c>
      <c r="H13" s="266">
        <f t="shared" si="1"/>
        <v>6.2009999999999996</v>
      </c>
      <c r="I13" s="266">
        <f t="shared" si="2"/>
        <v>4.3159999999999998</v>
      </c>
      <c r="J13" s="266">
        <f t="shared" si="3"/>
        <v>1.5309999999999999</v>
      </c>
      <c r="K13" s="266">
        <f t="shared" si="4"/>
        <v>15.637</v>
      </c>
      <c r="L13" s="266"/>
      <c r="M13" s="505">
        <v>2012</v>
      </c>
      <c r="N13" s="266">
        <f>SUM(B24:B27)</f>
        <v>20867.868104224202</v>
      </c>
      <c r="O13" s="266">
        <f>SUM(C24:C27)</f>
        <v>27481.584195238152</v>
      </c>
      <c r="P13" s="266">
        <f>SUM(D24:D27)</f>
        <v>28204.059894510094</v>
      </c>
      <c r="Q13" s="266">
        <f>SUM(E24:E27)</f>
        <v>4113.3520951248356</v>
      </c>
      <c r="R13" s="266">
        <f>SUM(F24:F27)</f>
        <v>80666.864289097284</v>
      </c>
      <c r="S13" s="266">
        <f t="shared" si="7"/>
        <v>20.867868104224204</v>
      </c>
      <c r="T13" s="266">
        <f t="shared" si="8"/>
        <v>27.481584195238153</v>
      </c>
      <c r="U13" s="266">
        <f t="shared" si="9"/>
        <v>28.204059894510095</v>
      </c>
      <c r="V13" s="266">
        <f t="shared" si="10"/>
        <v>4.1133520951248359</v>
      </c>
      <c r="W13" s="266">
        <f t="shared" si="11"/>
        <v>80.66686428909729</v>
      </c>
      <c r="X13" s="266">
        <f t="shared" si="12"/>
        <v>25.536007505239191</v>
      </c>
      <c r="Z13" s="266">
        <f t="shared" si="6"/>
        <v>-1.233005073194622</v>
      </c>
      <c r="AA13" s="266">
        <f t="shared" si="6"/>
        <v>36.6273426984352</v>
      </c>
      <c r="AB13" s="266">
        <f t="shared" si="6"/>
        <v>11.102759240629629</v>
      </c>
      <c r="AC13" s="266">
        <f t="shared" si="6"/>
        <v>40.684197516570144</v>
      </c>
      <c r="AD13" s="266">
        <f t="shared" si="6"/>
        <v>18.954403195710007</v>
      </c>
      <c r="AE13" s="284">
        <f t="shared" si="5"/>
        <v>0.67602369302086018</v>
      </c>
    </row>
    <row r="14" spans="1:33" x14ac:dyDescent="0.25">
      <c r="A14" s="274" t="s">
        <v>298</v>
      </c>
      <c r="B14" s="266">
        <v>3155</v>
      </c>
      <c r="C14" s="266">
        <v>6323</v>
      </c>
      <c r="D14" s="266">
        <v>4196</v>
      </c>
      <c r="E14" s="266">
        <v>1191</v>
      </c>
      <c r="F14" s="266">
        <v>14865</v>
      </c>
      <c r="G14" s="266">
        <f t="shared" si="0"/>
        <v>3.1549999999999998</v>
      </c>
      <c r="H14" s="266">
        <f t="shared" si="1"/>
        <v>6.3230000000000004</v>
      </c>
      <c r="I14" s="266">
        <f t="shared" si="2"/>
        <v>4.1959999999999997</v>
      </c>
      <c r="J14" s="266">
        <f t="shared" si="3"/>
        <v>1.1910000000000001</v>
      </c>
      <c r="K14" s="266">
        <f t="shared" si="4"/>
        <v>14.865</v>
      </c>
      <c r="L14" s="266"/>
      <c r="M14" s="505">
        <v>2013</v>
      </c>
      <c r="N14" s="266">
        <f>SUM(B28:B31)</f>
        <v>24963.225922537742</v>
      </c>
      <c r="O14" s="266">
        <f>SUM(C28:C31)</f>
        <v>29303.387454292209</v>
      </c>
      <c r="P14" s="266">
        <f>SUM(D28:D31)</f>
        <v>32301.424085169638</v>
      </c>
      <c r="Q14" s="266">
        <f>SUM(E28:E31)</f>
        <v>4307.3019702988986</v>
      </c>
      <c r="R14" s="266">
        <f>SUM(F28:F31)</f>
        <v>90875.339432298497</v>
      </c>
      <c r="S14" s="266">
        <f t="shared" si="7"/>
        <v>24.963225922537742</v>
      </c>
      <c r="T14" s="266">
        <f t="shared" si="8"/>
        <v>29.30338745429221</v>
      </c>
      <c r="U14" s="266">
        <f t="shared" si="9"/>
        <v>32.301424085169636</v>
      </c>
      <c r="V14" s="266">
        <f t="shared" si="10"/>
        <v>4.3073019702988988</v>
      </c>
      <c r="W14" s="266">
        <f t="shared" si="11"/>
        <v>90.875339432298503</v>
      </c>
      <c r="X14" s="266">
        <f t="shared" si="12"/>
        <v>12.655103471749754</v>
      </c>
      <c r="Z14" s="266">
        <f t="shared" si="6"/>
        <v>-22.538669285538916</v>
      </c>
      <c r="AA14" s="266">
        <f t="shared" si="6"/>
        <v>13.151099756035276</v>
      </c>
      <c r="AB14" s="266">
        <f t="shared" si="6"/>
        <v>-10.460634794835148</v>
      </c>
      <c r="AC14" s="266">
        <f t="shared" si="6"/>
        <v>10.175355502847362</v>
      </c>
      <c r="AD14" s="266">
        <f t="shared" si="6"/>
        <v>-3.6511701797098408</v>
      </c>
      <c r="AE14" s="284">
        <f t="shared" si="5"/>
        <v>-4.9370083775660296</v>
      </c>
    </row>
    <row r="15" spans="1:33" x14ac:dyDescent="0.25">
      <c r="A15" s="274" t="s">
        <v>299</v>
      </c>
      <c r="B15" s="266">
        <v>2762</v>
      </c>
      <c r="C15" s="266">
        <v>6058</v>
      </c>
      <c r="D15" s="266">
        <v>3859</v>
      </c>
      <c r="E15" s="266">
        <v>1303</v>
      </c>
      <c r="F15" s="266">
        <v>13982</v>
      </c>
      <c r="G15" s="266">
        <f t="shared" si="0"/>
        <v>2.762</v>
      </c>
      <c r="H15" s="266">
        <f t="shared" si="1"/>
        <v>6.0579999999999998</v>
      </c>
      <c r="I15" s="266">
        <f t="shared" si="2"/>
        <v>3.859</v>
      </c>
      <c r="J15" s="266">
        <f t="shared" si="3"/>
        <v>1.3029999999999999</v>
      </c>
      <c r="K15" s="266">
        <f t="shared" si="4"/>
        <v>13.981999999999999</v>
      </c>
      <c r="L15" s="266"/>
      <c r="M15" s="505">
        <v>2014</v>
      </c>
      <c r="N15" s="266">
        <f>SUM(B32:B35)</f>
        <v>30516.213683000002</v>
      </c>
      <c r="O15" s="266">
        <f>SUM(C32:C35)</f>
        <v>34314.837254000005</v>
      </c>
      <c r="P15" s="266">
        <f>SUM(D32:D35)</f>
        <v>32689.520477999999</v>
      </c>
      <c r="Q15" s="266">
        <f>SUM(E32:E35)</f>
        <v>5025.6420079999998</v>
      </c>
      <c r="R15" s="266">
        <f>SUM(F32:F35)</f>
        <v>102546.21342299998</v>
      </c>
      <c r="S15" s="266">
        <f t="shared" si="7"/>
        <v>30.516213683</v>
      </c>
      <c r="T15" s="266">
        <f t="shared" si="8"/>
        <v>34.314837254000004</v>
      </c>
      <c r="U15" s="266">
        <f t="shared" si="9"/>
        <v>32.689520477999999</v>
      </c>
      <c r="V15" s="266">
        <f t="shared" si="10"/>
        <v>5.0256420080000002</v>
      </c>
      <c r="W15" s="266">
        <f t="shared" si="11"/>
        <v>102.54621342299998</v>
      </c>
      <c r="X15" s="266">
        <f t="shared" si="12"/>
        <v>12.842729461710793</v>
      </c>
      <c r="Z15" s="266">
        <f t="shared" si="6"/>
        <v>-37.181629470321958</v>
      </c>
      <c r="AA15" s="266">
        <f t="shared" si="6"/>
        <v>4.3269148802246713</v>
      </c>
      <c r="AB15" s="266">
        <f t="shared" si="6"/>
        <v>-25.658320710274158</v>
      </c>
      <c r="AC15" s="266">
        <f t="shared" si="6"/>
        <v>10.62200469485561</v>
      </c>
      <c r="AD15" s="266">
        <f t="shared" si="6"/>
        <v>-15.630461663452063</v>
      </c>
      <c r="AE15" s="284">
        <f t="shared" si="5"/>
        <v>-5.940127817019845</v>
      </c>
    </row>
    <row r="16" spans="1:33" x14ac:dyDescent="0.25">
      <c r="A16" s="274" t="s">
        <v>300</v>
      </c>
      <c r="B16" s="266">
        <v>2896.3071248130004</v>
      </c>
      <c r="C16" s="266">
        <v>6292.7342071201801</v>
      </c>
      <c r="D16" s="266">
        <v>3675.3858295781301</v>
      </c>
      <c r="E16" s="266">
        <v>1406</v>
      </c>
      <c r="F16" s="266">
        <v>14270.42716151131</v>
      </c>
      <c r="G16" s="266">
        <f t="shared" si="0"/>
        <v>2.8963071248130006</v>
      </c>
      <c r="H16" s="266">
        <f t="shared" si="1"/>
        <v>6.2927342071201799</v>
      </c>
      <c r="I16" s="266">
        <f t="shared" si="2"/>
        <v>3.6753858295781301</v>
      </c>
      <c r="J16" s="266">
        <f t="shared" si="3"/>
        <v>1.4059999999999999</v>
      </c>
      <c r="K16" s="266">
        <f t="shared" si="4"/>
        <v>14.270427161511311</v>
      </c>
      <c r="L16" s="266"/>
      <c r="M16" s="505">
        <v>2015</v>
      </c>
      <c r="N16" s="266">
        <f>SUM(B36:B39)</f>
        <v>33846.237779984382</v>
      </c>
      <c r="O16" s="266">
        <f>SUM(C36:C39)</f>
        <v>39079.733257101565</v>
      </c>
      <c r="P16" s="266">
        <f>SUM(D36:D39)</f>
        <v>36587.404214158196</v>
      </c>
      <c r="Q16" s="266">
        <f>SUM(E36:E39)</f>
        <v>5429.6475439941396</v>
      </c>
      <c r="R16" s="266">
        <f>SUM(F36:F39)</f>
        <v>114943.02279523828</v>
      </c>
      <c r="S16" s="266">
        <f t="shared" si="7"/>
        <v>33.846237779984385</v>
      </c>
      <c r="T16" s="266">
        <f t="shared" si="8"/>
        <v>39.079733257101566</v>
      </c>
      <c r="U16" s="266">
        <f t="shared" si="9"/>
        <v>36.587404214158198</v>
      </c>
      <c r="V16" s="266">
        <f t="shared" si="10"/>
        <v>5.4296475439941396</v>
      </c>
      <c r="W16" s="266">
        <f t="shared" si="11"/>
        <v>114.94302279523828</v>
      </c>
      <c r="X16" s="266">
        <f t="shared" si="12"/>
        <v>12.088997690340692</v>
      </c>
      <c r="Z16" s="266">
        <f t="shared" ref="Z16:Z33" si="13">(B16-B12)/B12*100</f>
        <v>-19.367841736831835</v>
      </c>
      <c r="AA16" s="266">
        <f t="shared" ref="AA16:AA33" si="14">(C16-C12)/C12*100</f>
        <v>9.6677275552488702</v>
      </c>
      <c r="AB16" s="266">
        <f t="shared" ref="AB16:AB33" si="15">(D16-D12)/D12*100</f>
        <v>-23.983747061465767</v>
      </c>
      <c r="AC16" s="266">
        <f t="shared" ref="AC16:AC33" si="16">(E16-E12)/E12*100</f>
        <v>2.8529626920263351</v>
      </c>
      <c r="AD16" s="266">
        <v>-8.1</v>
      </c>
      <c r="AE16" s="284">
        <f t="shared" si="5"/>
        <v>2.0628462416772297</v>
      </c>
      <c r="AF16">
        <v>19.100000000000001</v>
      </c>
    </row>
    <row r="17" spans="1:32" x14ac:dyDescent="0.25">
      <c r="A17" s="274" t="s">
        <v>301</v>
      </c>
      <c r="B17" s="266">
        <v>2903.9902585360001</v>
      </c>
      <c r="C17" s="266">
        <v>7210.0265697603209</v>
      </c>
      <c r="D17" s="266">
        <v>4462.1651050399996</v>
      </c>
      <c r="E17" s="266">
        <v>1415.8374459977001</v>
      </c>
      <c r="F17" s="266">
        <v>15992.01937933402</v>
      </c>
      <c r="G17" s="266">
        <f t="shared" si="0"/>
        <v>2.903990258536</v>
      </c>
      <c r="H17" s="266">
        <f t="shared" si="1"/>
        <v>7.2100265697603207</v>
      </c>
      <c r="I17" s="266">
        <f t="shared" si="2"/>
        <v>4.4621651050399995</v>
      </c>
      <c r="J17" s="266">
        <f t="shared" si="3"/>
        <v>1.4158374459977001</v>
      </c>
      <c r="K17" s="266">
        <f t="shared" si="4"/>
        <v>15.992019379334021</v>
      </c>
      <c r="L17" s="266"/>
      <c r="M17" s="505">
        <v>2016</v>
      </c>
      <c r="N17" s="266">
        <f>SUM(B40:B43)</f>
        <v>37807.368333648439</v>
      </c>
      <c r="O17" s="266">
        <f>SUM(C40:C43)</f>
        <v>39761.800260304692</v>
      </c>
      <c r="P17" s="266">
        <f>SUM(D40:D43)</f>
        <v>43318.452390810548</v>
      </c>
      <c r="Q17" s="266">
        <f>SUM(E40:E43)</f>
        <v>5950.3835321054694</v>
      </c>
      <c r="R17" s="266">
        <f>SUM(F40:F43)</f>
        <v>126838.00451686914</v>
      </c>
      <c r="S17" s="266">
        <f t="shared" si="7"/>
        <v>37.807368333648441</v>
      </c>
      <c r="T17" s="266">
        <f t="shared" si="8"/>
        <v>39.761800260304689</v>
      </c>
      <c r="U17" s="266">
        <f t="shared" si="9"/>
        <v>43.318452390810549</v>
      </c>
      <c r="V17" s="266">
        <f t="shared" si="10"/>
        <v>5.9503835321054694</v>
      </c>
      <c r="W17" s="266">
        <f t="shared" si="11"/>
        <v>126.83800451686915</v>
      </c>
      <c r="X17" s="266">
        <f t="shared" si="12"/>
        <v>10.348589616283894</v>
      </c>
      <c r="Z17" s="266">
        <f t="shared" si="13"/>
        <v>-19.086367831262187</v>
      </c>
      <c r="AA17" s="266">
        <f t="shared" si="14"/>
        <v>16.271997577170147</v>
      </c>
      <c r="AB17" s="266">
        <f t="shared" si="15"/>
        <v>3.3865872344763583</v>
      </c>
      <c r="AC17" s="266">
        <f t="shared" si="16"/>
        <v>-7.5220479426714491</v>
      </c>
      <c r="AD17" s="266">
        <v>2.2999999999999998</v>
      </c>
      <c r="AE17" s="284">
        <f t="shared" si="5"/>
        <v>12.064055254533704</v>
      </c>
      <c r="AF17">
        <v>18.5</v>
      </c>
    </row>
    <row r="18" spans="1:32" x14ac:dyDescent="0.25">
      <c r="A18" s="274" t="s">
        <v>302</v>
      </c>
      <c r="B18" s="266">
        <v>3214.8204880349995</v>
      </c>
      <c r="C18" s="266">
        <v>6609.2245319203994</v>
      </c>
      <c r="D18" s="266">
        <v>3576.1048415847204</v>
      </c>
      <c r="E18" s="266">
        <v>1489.093894334</v>
      </c>
      <c r="F18" s="266">
        <v>14889.24375587412</v>
      </c>
      <c r="G18" s="266">
        <f t="shared" si="0"/>
        <v>3.2148204880349995</v>
      </c>
      <c r="H18" s="266">
        <f t="shared" si="1"/>
        <v>6.6092245319203995</v>
      </c>
      <c r="I18" s="266">
        <f t="shared" si="2"/>
        <v>3.5761048415847205</v>
      </c>
      <c r="J18" s="266">
        <f t="shared" si="3"/>
        <v>1.489093894334</v>
      </c>
      <c r="K18" s="266">
        <f t="shared" si="4"/>
        <v>14.889243755874121</v>
      </c>
      <c r="L18" s="266"/>
      <c r="M18" s="505">
        <v>2017</v>
      </c>
      <c r="N18" s="266">
        <f>SUM(B44:B47)</f>
        <v>39317.047671849999</v>
      </c>
      <c r="O18" s="266">
        <f>SUM(C44:C47)</f>
        <v>41551.659843959991</v>
      </c>
      <c r="P18" s="266">
        <f>SUM(D44:D47)</f>
        <v>51086.841987190004</v>
      </c>
      <c r="Q18" s="266">
        <f>SUM(E44:E47)</f>
        <v>6495.9559889400007</v>
      </c>
      <c r="R18" s="266">
        <f>SUM(F44:F47)</f>
        <v>138451.50549194001</v>
      </c>
      <c r="S18" s="266">
        <f t="shared" si="7"/>
        <v>39.317047671849998</v>
      </c>
      <c r="T18" s="266">
        <f t="shared" si="8"/>
        <v>41.551659843959989</v>
      </c>
      <c r="U18" s="266">
        <f t="shared" si="9"/>
        <v>51.086841987190006</v>
      </c>
      <c r="V18" s="266">
        <f t="shared" si="10"/>
        <v>6.4959559889400005</v>
      </c>
      <c r="W18" s="266">
        <f t="shared" si="11"/>
        <v>138.45150549194003</v>
      </c>
      <c r="X18" s="266">
        <f t="shared" si="12"/>
        <v>9.1561681526819534</v>
      </c>
      <c r="Z18" s="266">
        <f t="shared" si="13"/>
        <v>1.8960535034865125</v>
      </c>
      <c r="AA18" s="266">
        <f t="shared" si="14"/>
        <v>4.5267204162644212</v>
      </c>
      <c r="AB18" s="266">
        <f t="shared" si="15"/>
        <v>-14.773478513233549</v>
      </c>
      <c r="AC18" s="266">
        <f t="shared" si="16"/>
        <v>25.028874419311503</v>
      </c>
      <c r="AD18" s="266">
        <v>0.2</v>
      </c>
      <c r="AE18" s="284">
        <f t="shared" si="5"/>
        <v>-6.8957871879831645</v>
      </c>
      <c r="AF18">
        <v>14.6</v>
      </c>
    </row>
    <row r="19" spans="1:32" x14ac:dyDescent="0.25">
      <c r="A19" s="274" t="s">
        <v>303</v>
      </c>
      <c r="B19" s="266">
        <v>3293.2347841831597</v>
      </c>
      <c r="C19" s="266">
        <v>6979.4506876455498</v>
      </c>
      <c r="D19" s="266">
        <v>4029.74312751653</v>
      </c>
      <c r="E19" s="266">
        <v>1338.6267204154399</v>
      </c>
      <c r="F19" s="266">
        <v>15641.055319760679</v>
      </c>
      <c r="G19" s="266">
        <f t="shared" si="0"/>
        <v>3.2932347841831597</v>
      </c>
      <c r="H19" s="266">
        <f t="shared" si="1"/>
        <v>6.9794506876455502</v>
      </c>
      <c r="I19" s="266">
        <f t="shared" si="2"/>
        <v>4.0297431275165296</v>
      </c>
      <c r="J19" s="266">
        <f t="shared" si="3"/>
        <v>1.3386267204154398</v>
      </c>
      <c r="K19" s="266">
        <f t="shared" si="4"/>
        <v>15.641055319760678</v>
      </c>
      <c r="L19" s="266"/>
      <c r="M19" s="505">
        <v>2018</v>
      </c>
      <c r="N19" s="266">
        <f>SUM(B48:B51)</f>
        <v>36591.940986560003</v>
      </c>
      <c r="O19" s="266">
        <f>SUM(C48:C51)</f>
        <v>41200.8608618</v>
      </c>
      <c r="P19" s="266">
        <f>SUM(D48:D51)</f>
        <v>60592.80949</v>
      </c>
      <c r="Q19" s="266">
        <f>SUM(E48:E51)</f>
        <v>7161.467208</v>
      </c>
      <c r="R19" s="266">
        <f>SUM(F48:F51)</f>
        <v>145547.17854636002</v>
      </c>
      <c r="S19" s="266">
        <f t="shared" si="7"/>
        <v>36.591940986560004</v>
      </c>
      <c r="T19" s="266">
        <f t="shared" si="8"/>
        <v>41.200860861800003</v>
      </c>
      <c r="U19" s="266">
        <f t="shared" si="9"/>
        <v>60.59280949</v>
      </c>
      <c r="V19" s="266">
        <f t="shared" si="10"/>
        <v>7.1614672080000004</v>
      </c>
      <c r="W19" s="266">
        <f t="shared" si="11"/>
        <v>145.54717854636002</v>
      </c>
      <c r="X19" s="266">
        <f t="shared" si="12"/>
        <v>5.1250241224954296</v>
      </c>
      <c r="Z19" s="266">
        <f t="shared" si="13"/>
        <v>19.233699644574937</v>
      </c>
      <c r="AA19" s="266">
        <f t="shared" si="14"/>
        <v>15.210476851197589</v>
      </c>
      <c r="AB19" s="266">
        <f t="shared" si="15"/>
        <v>4.424543340671935</v>
      </c>
      <c r="AC19" s="266">
        <f t="shared" si="16"/>
        <v>2.7342072460045954</v>
      </c>
      <c r="AD19" s="266">
        <v>11.9</v>
      </c>
      <c r="AE19" s="284">
        <f t="shared" si="5"/>
        <v>5.0493603047498832</v>
      </c>
      <c r="AF19">
        <v>16.100000000000001</v>
      </c>
    </row>
    <row r="20" spans="1:32" x14ac:dyDescent="0.25">
      <c r="A20" s="274" t="s">
        <v>304</v>
      </c>
      <c r="B20" s="266">
        <v>3490.9636641703396</v>
      </c>
      <c r="C20" s="266">
        <v>6578.1999274410991</v>
      </c>
      <c r="D20" s="266">
        <v>4362.9989189401404</v>
      </c>
      <c r="E20" s="266">
        <v>1087.2851136940001</v>
      </c>
      <c r="F20" s="266">
        <v>15519.44762424558</v>
      </c>
      <c r="G20" s="266">
        <f t="shared" si="0"/>
        <v>3.4909636641703394</v>
      </c>
      <c r="H20" s="266">
        <f t="shared" si="1"/>
        <v>6.5781999274410987</v>
      </c>
      <c r="I20" s="266">
        <f t="shared" si="2"/>
        <v>4.3629989189401401</v>
      </c>
      <c r="J20" s="266">
        <f t="shared" si="3"/>
        <v>1.087285113694</v>
      </c>
      <c r="K20" s="266">
        <f t="shared" si="4"/>
        <v>15.519447624245581</v>
      </c>
      <c r="L20" s="266"/>
      <c r="M20" s="505">
        <v>2019</v>
      </c>
      <c r="N20" s="266">
        <f>SUM(B52:B55)</f>
        <v>35751.888116739996</v>
      </c>
      <c r="O20" s="266">
        <f>SUM(C52:C55)</f>
        <v>37557.524479095002</v>
      </c>
      <c r="P20" s="266">
        <f>SUM(D52:D55)</f>
        <v>65599.291180251297</v>
      </c>
      <c r="Q20" s="266">
        <f>SUM(E52:E55)</f>
        <v>7463.0121850100004</v>
      </c>
      <c r="R20" s="266">
        <f>SUM(F52:F55)</f>
        <v>146371.71596109631</v>
      </c>
      <c r="S20" s="266">
        <f t="shared" si="7"/>
        <v>35.751888116739998</v>
      </c>
      <c r="T20" s="266">
        <f t="shared" si="8"/>
        <v>37.557524479095001</v>
      </c>
      <c r="U20" s="266">
        <f t="shared" si="9"/>
        <v>65.599291180251299</v>
      </c>
      <c r="V20" s="266">
        <f t="shared" si="10"/>
        <v>7.4630121850100002</v>
      </c>
      <c r="W20" s="266">
        <f t="shared" si="11"/>
        <v>146.3717159610963</v>
      </c>
      <c r="X20" s="266">
        <f t="shared" si="12"/>
        <v>0.56650869015207705</v>
      </c>
      <c r="Z20" s="266">
        <f t="shared" si="13"/>
        <v>20.53154288310267</v>
      </c>
      <c r="AA20" s="266">
        <f t="shared" si="14"/>
        <v>4.5364337810091637</v>
      </c>
      <c r="AB20" s="266">
        <f t="shared" si="15"/>
        <v>18.708596083392315</v>
      </c>
      <c r="AC20" s="266">
        <f t="shared" si="16"/>
        <v>-22.668199595021331</v>
      </c>
      <c r="AD20" s="266">
        <v>8.8000000000000007</v>
      </c>
      <c r="AE20" s="284">
        <f t="shared" si="5"/>
        <v>-0.77749034850264243</v>
      </c>
      <c r="AF20">
        <v>8</v>
      </c>
    </row>
    <row r="21" spans="1:32" x14ac:dyDescent="0.25">
      <c r="A21" s="274" t="s">
        <v>305</v>
      </c>
      <c r="B21" s="266">
        <v>3774.9690000000001</v>
      </c>
      <c r="C21" s="266">
        <v>6513.47</v>
      </c>
      <c r="D21" s="266">
        <v>3529.7089999999998</v>
      </c>
      <c r="E21" s="266">
        <v>1222</v>
      </c>
      <c r="F21" s="266">
        <v>15040.148000000001</v>
      </c>
      <c r="G21" s="266">
        <f t="shared" si="0"/>
        <v>3.774969</v>
      </c>
      <c r="H21" s="266">
        <f t="shared" si="1"/>
        <v>6.5134699999999999</v>
      </c>
      <c r="I21" s="266">
        <f t="shared" si="2"/>
        <v>3.529709</v>
      </c>
      <c r="J21" s="266">
        <f t="shared" si="3"/>
        <v>1.222</v>
      </c>
      <c r="K21" s="266">
        <f t="shared" si="4"/>
        <v>15.040148</v>
      </c>
      <c r="L21" s="266"/>
      <c r="M21" s="505">
        <v>2020</v>
      </c>
      <c r="N21" s="266">
        <f>SUM(B56:B59)</f>
        <v>32419.616019625617</v>
      </c>
      <c r="O21" s="266">
        <f>SUM(C56:C59)</f>
        <v>36427.274071010957</v>
      </c>
      <c r="P21" s="266">
        <f>SUM(D56:D59)</f>
        <v>54028.137119148756</v>
      </c>
      <c r="Q21" s="266">
        <f>SUM(E56:E59)</f>
        <v>11111.473724819814</v>
      </c>
      <c r="R21" s="266">
        <f>SUM(F56:F59)</f>
        <v>133986.50093460514</v>
      </c>
      <c r="S21" s="266">
        <f t="shared" si="7"/>
        <v>32.419616019625614</v>
      </c>
      <c r="T21" s="266">
        <f t="shared" si="8"/>
        <v>36.427274071010956</v>
      </c>
      <c r="U21" s="266">
        <f t="shared" si="9"/>
        <v>54.028137119148759</v>
      </c>
      <c r="V21" s="266">
        <f t="shared" si="10"/>
        <v>11.111473724819815</v>
      </c>
      <c r="W21" s="266">
        <f>R21/1000</f>
        <v>133.98650093460515</v>
      </c>
      <c r="X21" s="266">
        <f t="shared" si="12"/>
        <v>-8.4614810622176524</v>
      </c>
      <c r="Z21" s="266">
        <f t="shared" si="13"/>
        <v>29.992481514145641</v>
      </c>
      <c r="AA21" s="266">
        <f t="shared" si="14"/>
        <v>-9.6609431743533207</v>
      </c>
      <c r="AB21" s="266">
        <f t="shared" si="15"/>
        <v>-20.896943145084297</v>
      </c>
      <c r="AC21" s="266">
        <f t="shared" si="16"/>
        <v>-13.690656829683467</v>
      </c>
      <c r="AD21" s="266">
        <v>-6</v>
      </c>
      <c r="AE21" s="284">
        <f t="shared" si="5"/>
        <v>-3.0883806940189253</v>
      </c>
      <c r="AF21">
        <v>5.9</v>
      </c>
    </row>
    <row r="22" spans="1:32" x14ac:dyDescent="0.25">
      <c r="A22" s="274" t="s">
        <v>306</v>
      </c>
      <c r="B22" s="266">
        <v>4180.4184538059999</v>
      </c>
      <c r="C22" s="266">
        <v>6166.3687634869611</v>
      </c>
      <c r="D22" s="266">
        <v>4354.9588569580001</v>
      </c>
      <c r="E22" s="266">
        <v>1335.4664865537998</v>
      </c>
      <c r="F22" s="266">
        <v>16037.212560804761</v>
      </c>
      <c r="G22" s="266">
        <f t="shared" si="0"/>
        <v>4.1804184538060003</v>
      </c>
      <c r="H22" s="266">
        <f t="shared" si="1"/>
        <v>6.1663687634869611</v>
      </c>
      <c r="I22" s="266">
        <f t="shared" si="2"/>
        <v>4.3549588569580004</v>
      </c>
      <c r="J22" s="266">
        <f t="shared" si="3"/>
        <v>1.3354664865537997</v>
      </c>
      <c r="K22" s="266">
        <f t="shared" si="4"/>
        <v>16.037212560804761</v>
      </c>
      <c r="L22" s="266"/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6"/>
      <c r="Y22" s="266"/>
      <c r="Z22" s="266">
        <f t="shared" si="13"/>
        <v>30.035828419185069</v>
      </c>
      <c r="AA22" s="266">
        <f t="shared" si="14"/>
        <v>-6.7005707900312554</v>
      </c>
      <c r="AB22" s="266">
        <f t="shared" si="15"/>
        <v>21.779395456094548</v>
      </c>
      <c r="AC22" s="266">
        <f t="shared" si="16"/>
        <v>-10.316838203739351</v>
      </c>
      <c r="AD22" s="266">
        <v>7.7</v>
      </c>
      <c r="AE22" s="284">
        <f t="shared" si="5"/>
        <v>6.6293533867137464</v>
      </c>
      <c r="AF22">
        <v>9.5</v>
      </c>
    </row>
    <row r="23" spans="1:32" x14ac:dyDescent="0.25">
      <c r="A23" s="274" t="s">
        <v>307</v>
      </c>
      <c r="B23" s="266">
        <v>4609.9891750065108</v>
      </c>
      <c r="C23" s="266">
        <v>5958.483395614001</v>
      </c>
      <c r="D23" s="266">
        <v>6056.8548296620002</v>
      </c>
      <c r="E23" s="266">
        <v>1035.81390038</v>
      </c>
      <c r="F23" s="266">
        <v>17661.141300662512</v>
      </c>
      <c r="G23" s="266">
        <f t="shared" si="0"/>
        <v>4.6099891750065112</v>
      </c>
      <c r="H23" s="266">
        <f t="shared" si="1"/>
        <v>5.9584833956140013</v>
      </c>
      <c r="I23" s="266">
        <f t="shared" si="2"/>
        <v>6.056854829662</v>
      </c>
      <c r="J23" s="266">
        <f t="shared" si="3"/>
        <v>1.03581390038</v>
      </c>
      <c r="K23" s="266">
        <f t="shared" si="4"/>
        <v>17.661141300662511</v>
      </c>
      <c r="L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>
        <f t="shared" si="13"/>
        <v>39.983617236994334</v>
      </c>
      <c r="AA23" s="266">
        <f t="shared" si="14"/>
        <v>-14.628189777725362</v>
      </c>
      <c r="AB23" s="266">
        <f t="shared" si="15"/>
        <v>50.303744879012889</v>
      </c>
      <c r="AC23" s="266">
        <f t="shared" si="16"/>
        <v>-22.621154606973825</v>
      </c>
      <c r="AD23" s="266">
        <v>12.9</v>
      </c>
      <c r="AE23" s="284">
        <f t="shared" si="5"/>
        <v>10.126003716048897</v>
      </c>
      <c r="AF23">
        <v>13.6</v>
      </c>
    </row>
    <row r="24" spans="1:32" x14ac:dyDescent="0.25">
      <c r="A24" s="274" t="s">
        <v>308</v>
      </c>
      <c r="B24" s="266">
        <v>4885.1685953149999</v>
      </c>
      <c r="C24" s="266">
        <v>6806.5515811260011</v>
      </c>
      <c r="D24" s="266">
        <v>5118.8434260419999</v>
      </c>
      <c r="E24" s="266">
        <v>915.34288435000008</v>
      </c>
      <c r="F24" s="266">
        <v>17725.906486833002</v>
      </c>
      <c r="G24" s="266">
        <f t="shared" si="0"/>
        <v>4.8851685953150001</v>
      </c>
      <c r="H24" s="266">
        <f t="shared" si="1"/>
        <v>6.8065515811260013</v>
      </c>
      <c r="I24" s="266">
        <f t="shared" si="2"/>
        <v>5.1188434260419999</v>
      </c>
      <c r="J24" s="266">
        <f t="shared" si="3"/>
        <v>0.91534288435000011</v>
      </c>
      <c r="K24" s="266">
        <f t="shared" si="4"/>
        <v>17.725906486833001</v>
      </c>
      <c r="L24" s="266"/>
      <c r="N24" s="266"/>
      <c r="O24" s="266"/>
      <c r="P24" s="266"/>
      <c r="Q24" s="266"/>
      <c r="R24" s="266"/>
      <c r="S24" s="266"/>
      <c r="T24" s="266"/>
      <c r="U24" s="266"/>
      <c r="V24" s="266"/>
      <c r="W24" s="266"/>
      <c r="X24" s="266"/>
      <c r="Y24" s="266"/>
      <c r="Z24" s="266">
        <f t="shared" si="13"/>
        <v>39.93753774793317</v>
      </c>
      <c r="AA24" s="266">
        <f t="shared" si="14"/>
        <v>3.4713395184650477</v>
      </c>
      <c r="AB24" s="266">
        <f t="shared" si="15"/>
        <v>17.323967324875461</v>
      </c>
      <c r="AC24" s="266">
        <f t="shared" si="16"/>
        <v>-15.813904483602681</v>
      </c>
      <c r="AD24" s="266">
        <v>14.2</v>
      </c>
      <c r="AE24" s="284">
        <f t="shared" si="5"/>
        <v>0.36671008440468839</v>
      </c>
      <c r="AF24">
        <v>22.2</v>
      </c>
    </row>
    <row r="25" spans="1:32" x14ac:dyDescent="0.25">
      <c r="A25" s="274" t="s">
        <v>309</v>
      </c>
      <c r="B25" s="266">
        <v>5161.8305452322002</v>
      </c>
      <c r="C25" s="266">
        <v>7085.6317598876003</v>
      </c>
      <c r="D25" s="266">
        <v>7049.685435447198</v>
      </c>
      <c r="E25" s="266">
        <v>1051.707705453</v>
      </c>
      <c r="F25" s="266">
        <v>20348.855446019996</v>
      </c>
      <c r="G25" s="266">
        <f t="shared" si="0"/>
        <v>5.1618305452322</v>
      </c>
      <c r="H25" s="266">
        <f t="shared" si="1"/>
        <v>7.0856317598876002</v>
      </c>
      <c r="I25" s="266">
        <f t="shared" si="2"/>
        <v>7.0496854354471976</v>
      </c>
      <c r="J25" s="266">
        <f t="shared" si="3"/>
        <v>1.051707705453</v>
      </c>
      <c r="K25" s="266">
        <f t="shared" si="4"/>
        <v>20.348855446019996</v>
      </c>
      <c r="L25" s="266"/>
      <c r="N25" s="266"/>
      <c r="O25" s="266"/>
      <c r="P25" s="266"/>
      <c r="Q25" s="266"/>
      <c r="R25" s="266"/>
      <c r="S25" s="266"/>
      <c r="T25" s="266"/>
      <c r="U25" s="266"/>
      <c r="V25" s="266"/>
      <c r="W25" s="266"/>
      <c r="X25" s="266"/>
      <c r="Y25" s="266"/>
      <c r="Z25" s="266">
        <f t="shared" si="13"/>
        <v>36.738355870795232</v>
      </c>
      <c r="AA25" s="266">
        <f t="shared" si="14"/>
        <v>8.7842848725425924</v>
      </c>
      <c r="AB25" s="266">
        <f t="shared" si="15"/>
        <v>99.724267225632431</v>
      </c>
      <c r="AC25" s="266">
        <f t="shared" si="16"/>
        <v>-13.935539651963991</v>
      </c>
      <c r="AD25" s="266">
        <v>35.299999999999997</v>
      </c>
      <c r="AE25" s="284">
        <f t="shared" si="5"/>
        <v>14.797262758524358</v>
      </c>
      <c r="AF25">
        <v>27.4</v>
      </c>
    </row>
    <row r="26" spans="1:32" x14ac:dyDescent="0.25">
      <c r="A26" s="274" t="s">
        <v>310</v>
      </c>
      <c r="B26" s="266">
        <v>5060.6538293135063</v>
      </c>
      <c r="C26" s="266">
        <v>7158.3807072884028</v>
      </c>
      <c r="D26" s="266">
        <v>7200.5310330208949</v>
      </c>
      <c r="E26" s="266">
        <v>981.76716191403523</v>
      </c>
      <c r="F26" s="266">
        <v>20401.332731536841</v>
      </c>
      <c r="G26" s="266">
        <f t="shared" si="0"/>
        <v>5.0606538293135062</v>
      </c>
      <c r="H26" s="266">
        <f t="shared" si="1"/>
        <v>7.1583807072884031</v>
      </c>
      <c r="I26" s="266">
        <f t="shared" si="2"/>
        <v>7.2005310330208951</v>
      </c>
      <c r="J26" s="266">
        <f t="shared" si="3"/>
        <v>0.98176716191403524</v>
      </c>
      <c r="K26" s="266">
        <f t="shared" si="4"/>
        <v>20.40133273153684</v>
      </c>
      <c r="L26" s="266"/>
      <c r="N26" s="266"/>
      <c r="O26" s="266"/>
      <c r="P26" s="266"/>
      <c r="Q26" s="266"/>
      <c r="R26" s="266"/>
      <c r="S26" s="266"/>
      <c r="T26" s="266"/>
      <c r="U26" s="266"/>
      <c r="V26" s="266"/>
      <c r="W26" s="266"/>
      <c r="X26" s="266"/>
      <c r="Y26" s="266"/>
      <c r="Z26" s="266">
        <f t="shared" si="13"/>
        <v>21.056154670499772</v>
      </c>
      <c r="AA26" s="266">
        <f t="shared" si="14"/>
        <v>16.087457332676262</v>
      </c>
      <c r="AB26" s="266">
        <f t="shared" si="15"/>
        <v>65.340965770927326</v>
      </c>
      <c r="AC26" s="266">
        <f t="shared" si="16"/>
        <v>-26.485076802825152</v>
      </c>
      <c r="AD26" s="266">
        <v>27.2</v>
      </c>
      <c r="AE26" s="284">
        <f t="shared" si="5"/>
        <v>0.25788814341943156</v>
      </c>
      <c r="AF26">
        <v>22</v>
      </c>
    </row>
    <row r="27" spans="1:32" x14ac:dyDescent="0.25">
      <c r="A27" s="274" t="s">
        <v>319</v>
      </c>
      <c r="B27" s="266">
        <v>5760.2151343634996</v>
      </c>
      <c r="C27" s="266">
        <v>6431.0201469361491</v>
      </c>
      <c r="D27" s="266">
        <v>8835</v>
      </c>
      <c r="E27" s="266">
        <v>1164.5343434078</v>
      </c>
      <c r="F27" s="266">
        <v>22190.769624707445</v>
      </c>
      <c r="G27" s="266">
        <f t="shared" si="0"/>
        <v>5.7602151343634995</v>
      </c>
      <c r="H27" s="266">
        <f t="shared" si="1"/>
        <v>6.4310201469361488</v>
      </c>
      <c r="I27" s="266">
        <f t="shared" si="2"/>
        <v>8.8350000000000009</v>
      </c>
      <c r="J27" s="266">
        <f t="shared" si="3"/>
        <v>1.1645343434077999</v>
      </c>
      <c r="K27" s="266">
        <f t="shared" si="4"/>
        <v>22.190769624707446</v>
      </c>
      <c r="L27" s="266"/>
      <c r="N27" s="266"/>
      <c r="O27" s="266"/>
      <c r="P27" s="266"/>
      <c r="Q27" s="266"/>
      <c r="R27" s="266"/>
      <c r="S27" s="266"/>
      <c r="T27" s="266"/>
      <c r="U27" s="266"/>
      <c r="V27" s="266"/>
      <c r="W27" s="266"/>
      <c r="X27" s="266"/>
      <c r="Y27" s="266"/>
      <c r="Z27" s="266">
        <f t="shared" si="13"/>
        <v>24.950730157741951</v>
      </c>
      <c r="AA27" s="266">
        <f t="shared" si="14"/>
        <v>7.9304870039577384</v>
      </c>
      <c r="AB27" s="266">
        <f t="shared" si="15"/>
        <v>45.867785318754834</v>
      </c>
      <c r="AC27" s="266">
        <f t="shared" si="16"/>
        <v>12.426985482679607</v>
      </c>
      <c r="AD27" s="266">
        <v>25.6</v>
      </c>
      <c r="AE27" s="284">
        <f t="shared" si="5"/>
        <v>8.771176455567792</v>
      </c>
      <c r="AF27">
        <v>19.8</v>
      </c>
    </row>
    <row r="28" spans="1:32" x14ac:dyDescent="0.25">
      <c r="A28" s="274" t="s">
        <v>406</v>
      </c>
      <c r="B28" s="266">
        <v>5412.6659634302596</v>
      </c>
      <c r="C28" s="266">
        <v>6713.9435907920897</v>
      </c>
      <c r="D28" s="266">
        <v>7603</v>
      </c>
      <c r="E28" s="266">
        <v>884.23721169463897</v>
      </c>
      <c r="F28" s="266">
        <v>20613.846765916987</v>
      </c>
      <c r="G28" s="266">
        <f t="shared" si="0"/>
        <v>5.4126659634302596</v>
      </c>
      <c r="H28" s="266">
        <f t="shared" si="1"/>
        <v>6.7139435907920895</v>
      </c>
      <c r="I28" s="266">
        <f t="shared" si="2"/>
        <v>7.6029999999999998</v>
      </c>
      <c r="J28" s="266">
        <f t="shared" si="3"/>
        <v>0.88423721169463898</v>
      </c>
      <c r="K28" s="266">
        <f t="shared" si="4"/>
        <v>20.613846765916989</v>
      </c>
      <c r="L28" s="266"/>
      <c r="N28" s="266"/>
      <c r="O28" s="266"/>
      <c r="P28" s="266"/>
      <c r="Q28" s="266"/>
      <c r="R28" s="266"/>
      <c r="S28" s="266"/>
      <c r="T28" s="266"/>
      <c r="U28" s="266"/>
      <c r="V28" s="266"/>
      <c r="W28" s="266"/>
      <c r="X28" s="266"/>
      <c r="Y28" s="266"/>
      <c r="Z28" s="266">
        <f t="shared" si="13"/>
        <v>10.797935789179167</v>
      </c>
      <c r="AA28" s="266">
        <f t="shared" si="14"/>
        <v>-1.3605713440959681</v>
      </c>
      <c r="AB28" s="266">
        <f t="shared" si="15"/>
        <v>48.529645609395075</v>
      </c>
      <c r="AC28" s="266">
        <f t="shared" si="16"/>
        <v>-3.3982536148133984</v>
      </c>
      <c r="AD28" s="266">
        <v>16.3</v>
      </c>
      <c r="AE28" s="284">
        <f t="shared" si="5"/>
        <v>-7.1062107599670412</v>
      </c>
      <c r="AF28">
        <v>14.8</v>
      </c>
    </row>
    <row r="29" spans="1:32" x14ac:dyDescent="0.25">
      <c r="A29" s="274" t="s">
        <v>343</v>
      </c>
      <c r="B29" s="266">
        <v>6484.4197080000004</v>
      </c>
      <c r="C29" s="266">
        <v>7122.6126100000001</v>
      </c>
      <c r="D29" s="266">
        <v>8024.6045599999998</v>
      </c>
      <c r="E29" s="266">
        <v>1085.862676</v>
      </c>
      <c r="F29" s="266">
        <v>22717.499554000002</v>
      </c>
      <c r="G29" s="266">
        <f t="shared" si="0"/>
        <v>6.4844197080000008</v>
      </c>
      <c r="H29" s="266">
        <f t="shared" si="1"/>
        <v>7.12261261</v>
      </c>
      <c r="I29" s="266">
        <f t="shared" si="2"/>
        <v>8.0246045600000002</v>
      </c>
      <c r="J29" s="266">
        <f t="shared" si="3"/>
        <v>1.0858626759999999</v>
      </c>
      <c r="K29" s="266">
        <f t="shared" si="4"/>
        <v>22.717499554000003</v>
      </c>
      <c r="L29" s="266"/>
      <c r="N29" s="266"/>
      <c r="O29" s="266"/>
      <c r="P29" s="266"/>
      <c r="Q29" s="266"/>
      <c r="R29" s="266"/>
      <c r="S29" s="266"/>
      <c r="T29" s="266"/>
      <c r="U29" s="266"/>
      <c r="V29" s="266"/>
      <c r="W29" s="266"/>
      <c r="X29" s="266"/>
      <c r="Y29" s="266"/>
      <c r="Z29" s="266">
        <f t="shared" si="13"/>
        <v>25.622483171002752</v>
      </c>
      <c r="AA29" s="266">
        <f t="shared" si="14"/>
        <v>0.52191323745825668</v>
      </c>
      <c r="AB29" s="266">
        <f t="shared" si="15"/>
        <v>13.829257113384347</v>
      </c>
      <c r="AC29" s="266">
        <f t="shared" si="16"/>
        <v>3.2475725308381618</v>
      </c>
      <c r="AD29" s="266">
        <v>11.6</v>
      </c>
      <c r="AE29" s="284">
        <f t="shared" si="5"/>
        <v>10.205047180040177</v>
      </c>
      <c r="AF29">
        <v>11.6</v>
      </c>
    </row>
    <row r="30" spans="1:32" x14ac:dyDescent="0.25">
      <c r="A30" s="274" t="s">
        <v>408</v>
      </c>
      <c r="B30" s="266">
        <v>6253.0199315719001</v>
      </c>
      <c r="C30" s="266">
        <v>7869.0114229277297</v>
      </c>
      <c r="D30" s="266">
        <v>7667.4707696522401</v>
      </c>
      <c r="E30" s="266">
        <v>1062.1270825276099</v>
      </c>
      <c r="F30" s="266">
        <v>22851.629206679481</v>
      </c>
      <c r="G30" s="266">
        <f t="shared" si="0"/>
        <v>6.2530199315718997</v>
      </c>
      <c r="H30" s="266">
        <f t="shared" si="1"/>
        <v>7.8690114229277297</v>
      </c>
      <c r="I30" s="266">
        <f t="shared" si="2"/>
        <v>7.6674707696522404</v>
      </c>
      <c r="J30" s="266">
        <f t="shared" si="3"/>
        <v>1.0621270825276099</v>
      </c>
      <c r="K30" s="266">
        <f t="shared" si="4"/>
        <v>22.85162920667948</v>
      </c>
      <c r="L30" s="266"/>
      <c r="N30" s="266"/>
      <c r="O30" s="266"/>
      <c r="P30" s="266"/>
      <c r="Q30" s="266"/>
      <c r="R30" s="266"/>
      <c r="S30" s="266"/>
      <c r="T30" s="266"/>
      <c r="U30" s="266"/>
      <c r="V30" s="266"/>
      <c r="W30" s="266"/>
      <c r="X30" s="266"/>
      <c r="Y30" s="266"/>
      <c r="Z30" s="266">
        <f t="shared" si="13"/>
        <v>23.561502969274269</v>
      </c>
      <c r="AA30" s="266">
        <f t="shared" si="14"/>
        <v>9.9272551251121435</v>
      </c>
      <c r="AB30" s="266">
        <f t="shared" si="15"/>
        <v>6.4847958364460556</v>
      </c>
      <c r="AC30" s="266">
        <f t="shared" si="16"/>
        <v>8.1852320724301322</v>
      </c>
      <c r="AD30" s="266">
        <v>12</v>
      </c>
      <c r="AE30" s="284">
        <f t="shared" si="5"/>
        <v>0.59042436585351443</v>
      </c>
      <c r="AF30">
        <v>12.4</v>
      </c>
    </row>
    <row r="31" spans="1:32" x14ac:dyDescent="0.25">
      <c r="A31" s="274" t="s">
        <v>404</v>
      </c>
      <c r="B31" s="266">
        <v>6813.1203195355802</v>
      </c>
      <c r="C31" s="266">
        <v>7597.8198305723899</v>
      </c>
      <c r="D31" s="266">
        <v>9006.3487555174015</v>
      </c>
      <c r="E31" s="266">
        <v>1275.07500007665</v>
      </c>
      <c r="F31" s="266">
        <v>24692.363905702019</v>
      </c>
      <c r="G31" s="266">
        <f t="shared" si="0"/>
        <v>6.8131203195355798</v>
      </c>
      <c r="H31" s="266">
        <f t="shared" si="1"/>
        <v>7.5978198305723899</v>
      </c>
      <c r="I31" s="266">
        <f t="shared" si="2"/>
        <v>9.0063487555174007</v>
      </c>
      <c r="J31" s="266">
        <f t="shared" si="3"/>
        <v>1.27507500007665</v>
      </c>
      <c r="K31" s="266">
        <f t="shared" si="4"/>
        <v>24.69236390570202</v>
      </c>
      <c r="L31" s="266"/>
      <c r="N31" s="266"/>
      <c r="O31" s="266"/>
      <c r="P31" s="266"/>
      <c r="Q31" s="266"/>
      <c r="R31" s="266"/>
      <c r="S31" s="266"/>
      <c r="T31" s="266"/>
      <c r="U31" s="266"/>
      <c r="V31" s="266"/>
      <c r="W31" s="266"/>
      <c r="X31" s="266"/>
      <c r="Y31" s="266"/>
      <c r="Z31" s="266">
        <f t="shared" si="13"/>
        <v>18.27892119672412</v>
      </c>
      <c r="AA31" s="266">
        <f t="shared" si="14"/>
        <v>18.143306302533116</v>
      </c>
      <c r="AB31" s="266">
        <f t="shared" si="15"/>
        <v>1.9394313018381608</v>
      </c>
      <c r="AC31" s="266">
        <f t="shared" si="16"/>
        <v>9.4922624905481712</v>
      </c>
      <c r="AD31" s="266">
        <v>11.3</v>
      </c>
      <c r="AE31" s="284">
        <f t="shared" si="5"/>
        <v>8.0551573910734344</v>
      </c>
      <c r="AF31">
        <v>11.9</v>
      </c>
    </row>
    <row r="32" spans="1:32" x14ac:dyDescent="0.25">
      <c r="A32" s="274" t="s">
        <v>407</v>
      </c>
      <c r="B32" s="266">
        <v>7201.8258490000007</v>
      </c>
      <c r="C32" s="266">
        <v>8052.350512</v>
      </c>
      <c r="D32" s="266">
        <v>8399.454792999999</v>
      </c>
      <c r="E32" s="266">
        <v>1319.7078819999999</v>
      </c>
      <c r="F32" s="266">
        <v>24973.339036000001</v>
      </c>
      <c r="G32" s="266">
        <f t="shared" si="0"/>
        <v>7.2018258490000004</v>
      </c>
      <c r="H32" s="266">
        <f t="shared" si="1"/>
        <v>8.0523505120000003</v>
      </c>
      <c r="I32" s="266">
        <f t="shared" si="2"/>
        <v>8.3994547929999985</v>
      </c>
      <c r="J32" s="266">
        <f t="shared" si="3"/>
        <v>1.3197078819999999</v>
      </c>
      <c r="K32" s="266">
        <f t="shared" si="4"/>
        <v>24.973339036000002</v>
      </c>
      <c r="L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>
        <f t="shared" si="13"/>
        <v>33.055058221916703</v>
      </c>
      <c r="AA32" s="266">
        <f t="shared" si="14"/>
        <v>19.934735868848865</v>
      </c>
      <c r="AB32" s="266">
        <f t="shared" si="15"/>
        <v>10.47553325003287</v>
      </c>
      <c r="AC32" s="266">
        <f t="shared" si="16"/>
        <v>49.248172837103546</v>
      </c>
      <c r="AD32" s="266">
        <v>21.1</v>
      </c>
      <c r="AE32" s="284">
        <f t="shared" si="5"/>
        <v>1.137902921611724</v>
      </c>
      <c r="AF32">
        <v>21.4</v>
      </c>
    </row>
    <row r="33" spans="1:59" x14ac:dyDescent="0.25">
      <c r="A33" s="274" t="s">
        <v>344</v>
      </c>
      <c r="B33" s="266">
        <v>7657.1450000000004</v>
      </c>
      <c r="C33" s="266">
        <v>8156.5889999999999</v>
      </c>
      <c r="D33" s="266">
        <v>8167.0150000000003</v>
      </c>
      <c r="E33" s="266">
        <v>1192.067</v>
      </c>
      <c r="F33" s="266">
        <v>25172.815999999999</v>
      </c>
      <c r="G33" s="266">
        <f t="shared" si="0"/>
        <v>7.6571450000000008</v>
      </c>
      <c r="H33" s="266">
        <f t="shared" si="1"/>
        <v>8.1565890000000003</v>
      </c>
      <c r="I33" s="266">
        <f t="shared" si="2"/>
        <v>8.167015000000001</v>
      </c>
      <c r="J33" s="266">
        <f t="shared" si="3"/>
        <v>1.192067</v>
      </c>
      <c r="K33" s="266">
        <f t="shared" si="4"/>
        <v>25.172815999999997</v>
      </c>
      <c r="L33" s="266"/>
      <c r="N33" s="266"/>
      <c r="O33" s="266"/>
      <c r="P33" s="266"/>
      <c r="Q33" s="266"/>
      <c r="R33" s="266"/>
      <c r="S33" s="266"/>
      <c r="T33" s="266"/>
      <c r="U33" s="266"/>
      <c r="V33" s="266"/>
      <c r="W33" s="266"/>
      <c r="X33" s="266"/>
      <c r="Y33" s="266"/>
      <c r="Z33" s="266">
        <f t="shared" si="13"/>
        <v>18.085277400430723</v>
      </c>
      <c r="AA33" s="266">
        <f t="shared" si="14"/>
        <v>14.516813515146373</v>
      </c>
      <c r="AB33" s="266">
        <f t="shared" si="15"/>
        <v>1.77467237089625</v>
      </c>
      <c r="AC33" s="266">
        <f t="shared" si="16"/>
        <v>9.7806404389204786</v>
      </c>
      <c r="AD33" s="266">
        <v>10.8</v>
      </c>
      <c r="AE33" s="284">
        <f t="shared" si="5"/>
        <v>0.79875968412731735</v>
      </c>
      <c r="AF33">
        <v>12.1</v>
      </c>
    </row>
    <row r="34" spans="1:59" x14ac:dyDescent="0.25">
      <c r="A34" s="274" t="s">
        <v>409</v>
      </c>
      <c r="B34" s="266">
        <v>7597.9959929999995</v>
      </c>
      <c r="C34" s="266">
        <v>8723.9657349999998</v>
      </c>
      <c r="D34" s="266">
        <v>7837.9674129999994</v>
      </c>
      <c r="E34" s="266">
        <v>1140.7192929999999</v>
      </c>
      <c r="F34" s="266">
        <v>25300.648433999995</v>
      </c>
      <c r="G34" s="266">
        <f t="shared" si="0"/>
        <v>7.5979959929999996</v>
      </c>
      <c r="H34" s="266">
        <f t="shared" si="1"/>
        <v>8.7239657350000002</v>
      </c>
      <c r="I34" s="266">
        <f t="shared" si="2"/>
        <v>7.8379674129999994</v>
      </c>
      <c r="J34" s="266">
        <f t="shared" si="3"/>
        <v>1.1407192929999999</v>
      </c>
      <c r="K34" s="266">
        <f t="shared" si="4"/>
        <v>25.300648433999996</v>
      </c>
      <c r="L34" s="266"/>
      <c r="N34" s="266"/>
      <c r="O34" s="266"/>
      <c r="P34" s="266"/>
      <c r="Q34" s="266"/>
      <c r="R34" s="266"/>
      <c r="S34" s="266"/>
      <c r="T34" s="266"/>
      <c r="U34" s="266"/>
      <c r="V34" s="266"/>
      <c r="W34" s="266"/>
      <c r="X34" s="266"/>
      <c r="Y34" s="266"/>
      <c r="Z34" s="266">
        <v>21.50922396132513</v>
      </c>
      <c r="AA34" s="266">
        <v>10.864824895046059</v>
      </c>
      <c r="AB34" s="266">
        <v>2.22363603944319</v>
      </c>
      <c r="AC34" s="266">
        <v>7.3995110157024913</v>
      </c>
      <c r="AD34" s="266">
        <v>10.7</v>
      </c>
      <c r="AE34" s="284">
        <f t="shared" si="5"/>
        <v>0.50781936355470236</v>
      </c>
      <c r="AF34" s="266">
        <v>12</v>
      </c>
      <c r="AU34" t="s">
        <v>191</v>
      </c>
      <c r="AV34" t="s">
        <v>486</v>
      </c>
      <c r="BB34" t="s">
        <v>487</v>
      </c>
      <c r="BC34" t="s">
        <v>488</v>
      </c>
      <c r="BD34" t="s">
        <v>106</v>
      </c>
      <c r="BE34" t="s">
        <v>489</v>
      </c>
      <c r="BF34" t="s">
        <v>490</v>
      </c>
    </row>
    <row r="35" spans="1:59" x14ac:dyDescent="0.25">
      <c r="A35" s="274" t="s">
        <v>403</v>
      </c>
      <c r="B35" s="266">
        <v>8059.2468410000001</v>
      </c>
      <c r="C35" s="266">
        <v>9381.9320070000012</v>
      </c>
      <c r="D35" s="266">
        <v>8285.0832719999999</v>
      </c>
      <c r="E35" s="266">
        <v>1373.1478329999998</v>
      </c>
      <c r="F35" s="266">
        <v>27099.409953000002</v>
      </c>
      <c r="G35" s="266">
        <f t="shared" si="0"/>
        <v>8.0592468410000002</v>
      </c>
      <c r="H35" s="266">
        <f t="shared" si="1"/>
        <v>9.3819320070000014</v>
      </c>
      <c r="I35" s="266">
        <f t="shared" si="2"/>
        <v>8.2850832719999996</v>
      </c>
      <c r="J35" s="266">
        <f t="shared" si="3"/>
        <v>1.3731478329999998</v>
      </c>
      <c r="K35" s="266">
        <f t="shared" si="4"/>
        <v>27.099409953000002</v>
      </c>
      <c r="L35" s="266"/>
      <c r="N35" s="266"/>
      <c r="O35" s="266"/>
      <c r="P35" s="266"/>
      <c r="Q35" s="266"/>
      <c r="R35" s="266"/>
      <c r="S35" s="266"/>
      <c r="T35" s="266"/>
      <c r="U35" s="266"/>
      <c r="V35" s="266"/>
      <c r="W35" s="266"/>
      <c r="X35" s="266"/>
      <c r="Y35" s="266"/>
      <c r="Z35" s="266">
        <f t="shared" ref="Z35:AC36" si="17">(B35-B31)/B31*100</f>
        <v>18.290100027902675</v>
      </c>
      <c r="AA35" s="266">
        <f t="shared" si="17"/>
        <v>23.481896336217851</v>
      </c>
      <c r="AB35" s="266">
        <f t="shared" si="17"/>
        <v>-8.0084116560059417</v>
      </c>
      <c r="AC35" s="266">
        <f t="shared" si="17"/>
        <v>7.6915344522835296</v>
      </c>
      <c r="AD35" s="266">
        <v>9.6999999999999993</v>
      </c>
      <c r="AE35" s="284">
        <f t="shared" si="5"/>
        <v>7.1095471078233761</v>
      </c>
      <c r="AF35">
        <v>11.3</v>
      </c>
      <c r="AU35" t="s">
        <v>205</v>
      </c>
      <c r="AV35" t="s">
        <v>494</v>
      </c>
      <c r="BA35">
        <v>2017</v>
      </c>
      <c r="BB35">
        <v>39.317047937849999</v>
      </c>
      <c r="BC35">
        <v>41.551659773960012</v>
      </c>
      <c r="BD35">
        <v>51.086839770190004</v>
      </c>
      <c r="BE35">
        <v>6.4959559179399999</v>
      </c>
      <c r="BF35">
        <v>138.45150339994001</v>
      </c>
      <c r="BG35" t="s">
        <v>491</v>
      </c>
    </row>
    <row r="36" spans="1:59" x14ac:dyDescent="0.25">
      <c r="A36" s="274" t="s">
        <v>410</v>
      </c>
      <c r="B36" s="266">
        <v>8606.1646739843745</v>
      </c>
      <c r="C36" s="266">
        <v>10006.007680101564</v>
      </c>
      <c r="D36" s="266">
        <v>8752.7020791582017</v>
      </c>
      <c r="E36" s="266">
        <v>1375.9193039941406</v>
      </c>
      <c r="F36" s="266">
        <v>28740.793737238284</v>
      </c>
      <c r="G36" s="266">
        <f t="shared" si="0"/>
        <v>8.6061646739843738</v>
      </c>
      <c r="H36" s="266">
        <f t="shared" si="1"/>
        <v>10.006007680101565</v>
      </c>
      <c r="I36" s="266">
        <f t="shared" si="2"/>
        <v>8.7527020791582011</v>
      </c>
      <c r="J36" s="266">
        <f t="shared" si="3"/>
        <v>1.3759193039941406</v>
      </c>
      <c r="K36" s="266">
        <f t="shared" si="4"/>
        <v>28.740793737238285</v>
      </c>
      <c r="L36" s="266"/>
      <c r="N36" s="266"/>
      <c r="O36" s="266"/>
      <c r="P36" s="266"/>
      <c r="Q36" s="266"/>
      <c r="R36" s="266"/>
      <c r="S36" s="266"/>
      <c r="T36" s="266"/>
      <c r="U36" s="266"/>
      <c r="V36" s="266"/>
      <c r="W36" s="266"/>
      <c r="X36" s="266"/>
      <c r="Y36" s="266"/>
      <c r="Z36" s="266">
        <f t="shared" si="17"/>
        <v>19.499760955471746</v>
      </c>
      <c r="AA36" s="266">
        <f t="shared" si="17"/>
        <v>24.261948920257879</v>
      </c>
      <c r="AB36" s="266">
        <f t="shared" si="17"/>
        <v>4.2055978020453733</v>
      </c>
      <c r="AC36" s="266">
        <f t="shared" si="17"/>
        <v>4.2593836682215604</v>
      </c>
      <c r="AD36" s="266">
        <v>15.1</v>
      </c>
      <c r="AE36" s="284">
        <f t="shared" si="5"/>
        <v>6.0568986080694156</v>
      </c>
      <c r="AF36">
        <v>12.9</v>
      </c>
      <c r="AT36" s="312">
        <v>2013</v>
      </c>
      <c r="AU36" s="419">
        <v>90.874903932591522</v>
      </c>
      <c r="AV36" s="419">
        <v>12.6543740719148</v>
      </c>
      <c r="BA36">
        <v>2018</v>
      </c>
      <c r="BB36">
        <v>36.591978397916009</v>
      </c>
      <c r="BC36">
        <v>41.200874301214007</v>
      </c>
      <c r="BD36">
        <v>60.592803628817101</v>
      </c>
      <c r="BE36">
        <v>7.1615043673500001</v>
      </c>
      <c r="BF36">
        <v>145.54716069529712</v>
      </c>
      <c r="BG36" t="s">
        <v>491</v>
      </c>
    </row>
    <row r="37" spans="1:59" x14ac:dyDescent="0.25">
      <c r="A37" s="274" t="s">
        <v>414</v>
      </c>
      <c r="B37" s="266">
        <v>8253.3298640000012</v>
      </c>
      <c r="C37" s="266">
        <v>9417.8950780000014</v>
      </c>
      <c r="D37" s="266">
        <v>8287.7414509999999</v>
      </c>
      <c r="E37" s="266">
        <v>1280.1722619999998</v>
      </c>
      <c r="F37" s="266">
        <v>27239.138655000002</v>
      </c>
      <c r="G37" s="266">
        <f t="shared" si="0"/>
        <v>8.2533298640000012</v>
      </c>
      <c r="H37" s="266">
        <f t="shared" si="1"/>
        <v>9.4178950780000008</v>
      </c>
      <c r="I37" s="266">
        <f t="shared" si="2"/>
        <v>8.2877414510000005</v>
      </c>
      <c r="J37" s="266">
        <f t="shared" si="3"/>
        <v>1.2801722619999998</v>
      </c>
      <c r="K37" s="266">
        <f t="shared" si="4"/>
        <v>27.239138655000001</v>
      </c>
      <c r="L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>
        <v>7.7859941792926826</v>
      </c>
      <c r="AA37" s="266">
        <v>15.463646360016442</v>
      </c>
      <c r="AB37" s="266">
        <v>1.4782200228602438</v>
      </c>
      <c r="AC37" s="266">
        <v>7.390965608476689</v>
      </c>
      <c r="AD37" s="266">
        <v>8.1999999999999993</v>
      </c>
      <c r="AE37" s="284">
        <f t="shared" si="5"/>
        <v>-5.2248211930648516</v>
      </c>
      <c r="AF37" s="266">
        <v>8.6999999999999993</v>
      </c>
      <c r="AP37" s="266"/>
      <c r="AT37" s="312">
        <v>2014</v>
      </c>
      <c r="AU37" s="419">
        <v>102.54621293800001</v>
      </c>
      <c r="AV37" s="419">
        <v>12.843269704104387</v>
      </c>
      <c r="BA37">
        <v>2019</v>
      </c>
      <c r="BB37" t="e">
        <f>#REF!/1000</f>
        <v>#REF!</v>
      </c>
      <c r="BC37" t="e">
        <f>#REF!/1000</f>
        <v>#REF!</v>
      </c>
      <c r="BD37" t="e">
        <f>#REF!/1000</f>
        <v>#REF!</v>
      </c>
      <c r="BE37" t="e">
        <f>#REF!/1000</f>
        <v>#REF!</v>
      </c>
      <c r="BF37" t="e">
        <f>SUM(BB37:BE37)</f>
        <v>#REF!</v>
      </c>
      <c r="BG37" t="s">
        <v>491</v>
      </c>
    </row>
    <row r="38" spans="1:59" x14ac:dyDescent="0.25">
      <c r="A38" s="274" t="s">
        <v>420</v>
      </c>
      <c r="B38" s="266">
        <v>8227.0234340000006</v>
      </c>
      <c r="C38" s="266">
        <v>9936.7297499999986</v>
      </c>
      <c r="D38" s="266">
        <v>9330.159948999999</v>
      </c>
      <c r="E38" s="266">
        <v>1340.2389329999996</v>
      </c>
      <c r="F38" s="266">
        <v>28834.152065999999</v>
      </c>
      <c r="G38" s="266">
        <f t="shared" si="0"/>
        <v>8.2270234340000012</v>
      </c>
      <c r="H38" s="266">
        <f t="shared" si="1"/>
        <v>9.9367297499999978</v>
      </c>
      <c r="I38" s="266">
        <f t="shared" si="2"/>
        <v>9.3301599489999987</v>
      </c>
      <c r="J38" s="266">
        <f t="shared" si="3"/>
        <v>1.3402389329999997</v>
      </c>
      <c r="K38" s="266">
        <f t="shared" si="4"/>
        <v>28.834152065999998</v>
      </c>
      <c r="L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6"/>
      <c r="Y38" s="266"/>
      <c r="Z38" s="266">
        <v>8.2788598675166618</v>
      </c>
      <c r="AA38" s="266">
        <v>13.901521989414359</v>
      </c>
      <c r="AB38" s="266">
        <v>19.038003826413711</v>
      </c>
      <c r="AC38" s="266">
        <v>17.490686904687934</v>
      </c>
      <c r="AD38" s="266">
        <v>14</v>
      </c>
      <c r="AE38" s="284">
        <f t="shared" si="5"/>
        <v>5.8555941551669308</v>
      </c>
      <c r="AF38" s="266">
        <v>12.9</v>
      </c>
      <c r="AP38" s="266"/>
      <c r="AT38" s="312" t="s">
        <v>482</v>
      </c>
      <c r="AU38" s="419">
        <v>114.94302279499999</v>
      </c>
      <c r="AV38" s="419">
        <v>12.088998220241606</v>
      </c>
      <c r="BA38">
        <v>2020</v>
      </c>
      <c r="BB38" t="e">
        <f>#REF!/1000</f>
        <v>#REF!</v>
      </c>
      <c r="BC38" t="e">
        <f>#REF!/1000</f>
        <v>#REF!</v>
      </c>
      <c r="BD38" t="e">
        <f>#REF!/1000</f>
        <v>#REF!</v>
      </c>
      <c r="BE38" t="e">
        <f>#REF!/1000</f>
        <v>#REF!</v>
      </c>
      <c r="BF38" t="e">
        <f>SUM(BB38:BE38)</f>
        <v>#REF!</v>
      </c>
      <c r="BG38" t="s">
        <v>491</v>
      </c>
    </row>
    <row r="39" spans="1:59" x14ac:dyDescent="0.25">
      <c r="A39" s="274" t="s">
        <v>422</v>
      </c>
      <c r="B39" s="266">
        <v>8759.7198079999998</v>
      </c>
      <c r="C39" s="266">
        <v>9719.1007489999993</v>
      </c>
      <c r="D39" s="266">
        <v>10216.800734999999</v>
      </c>
      <c r="E39" s="266">
        <v>1433.317045</v>
      </c>
      <c r="F39" s="266">
        <v>30128.938336999996</v>
      </c>
      <c r="G39" s="266">
        <f t="shared" si="0"/>
        <v>8.7597198079999998</v>
      </c>
      <c r="H39" s="266">
        <f t="shared" si="1"/>
        <v>9.719100748999999</v>
      </c>
      <c r="I39" s="266">
        <f t="shared" si="2"/>
        <v>10.216800735</v>
      </c>
      <c r="J39" s="266">
        <f t="shared" si="3"/>
        <v>1.4333170449999999</v>
      </c>
      <c r="K39" s="266">
        <f t="shared" si="4"/>
        <v>30.128938336999997</v>
      </c>
      <c r="L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>
        <v>8.6915437735008521</v>
      </c>
      <c r="AA39" s="266">
        <v>3.5938092681596001</v>
      </c>
      <c r="AB39" s="266">
        <v>23.315607092669413</v>
      </c>
      <c r="AC39" s="266">
        <v>4.3818451701988197</v>
      </c>
      <c r="AD39" s="266">
        <v>11.2</v>
      </c>
      <c r="AE39" s="284">
        <f t="shared" si="5"/>
        <v>4.4904607149060372</v>
      </c>
      <c r="AF39" s="266">
        <v>10.5</v>
      </c>
      <c r="AP39" s="266"/>
      <c r="AT39" s="312" t="s">
        <v>483</v>
      </c>
      <c r="AU39" s="419">
        <v>126.83800451399999</v>
      </c>
      <c r="AV39" s="419">
        <v>10.348589614016504</v>
      </c>
      <c r="AX39" s="502"/>
    </row>
    <row r="40" spans="1:59" x14ac:dyDescent="0.25">
      <c r="A40" s="274" t="s">
        <v>431</v>
      </c>
      <c r="B40" s="266">
        <v>9330.9213850000015</v>
      </c>
      <c r="C40" s="266">
        <v>10381.712377999998</v>
      </c>
      <c r="D40" s="266">
        <v>10615.130936000001</v>
      </c>
      <c r="E40" s="266">
        <v>1613.4056880000001</v>
      </c>
      <c r="F40" s="266">
        <v>31941.170387000002</v>
      </c>
      <c r="G40" s="266">
        <v>9.3309213850000017</v>
      </c>
      <c r="H40" s="266">
        <v>10.381712377999998</v>
      </c>
      <c r="I40" s="266">
        <v>10.615130936000002</v>
      </c>
      <c r="J40" s="266">
        <v>1.6134056880000001</v>
      </c>
      <c r="K40" s="266">
        <v>31.941170387000003</v>
      </c>
      <c r="L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>
        <v>8.4213669906468116</v>
      </c>
      <c r="AA40" s="266">
        <v>3.7547912205342318</v>
      </c>
      <c r="AB40" s="266">
        <v>21.278330280160983</v>
      </c>
      <c r="AC40" s="266">
        <v>17.26019711450104</v>
      </c>
      <c r="AD40" s="266">
        <v>11.1</v>
      </c>
      <c r="AE40" s="284">
        <f t="shared" si="5"/>
        <v>6.0149216999607491</v>
      </c>
      <c r="AF40" s="266">
        <v>11.3</v>
      </c>
      <c r="AP40" s="266"/>
      <c r="AT40" s="312" t="s">
        <v>484</v>
      </c>
      <c r="AU40" s="419">
        <v>138.45150339994001</v>
      </c>
      <c r="AV40" s="419">
        <v>9.1561665058031991</v>
      </c>
      <c r="BA40">
        <v>2017</v>
      </c>
      <c r="BB40">
        <v>28.397703869113087</v>
      </c>
      <c r="BC40">
        <v>30.011707170799863</v>
      </c>
      <c r="BD40">
        <v>36.898725196661275</v>
      </c>
      <c r="BE40">
        <v>4.6918637634257827</v>
      </c>
      <c r="BF40">
        <v>100</v>
      </c>
      <c r="BG40" t="s">
        <v>492</v>
      </c>
    </row>
    <row r="41" spans="1:59" x14ac:dyDescent="0.25">
      <c r="A41" s="274" t="s">
        <v>436</v>
      </c>
      <c r="B41" s="266">
        <v>9282.8715896484373</v>
      </c>
      <c r="C41" s="266">
        <v>9615.4293513046923</v>
      </c>
      <c r="D41" s="266">
        <v>10075.49931081055</v>
      </c>
      <c r="E41" s="266">
        <v>1453.4732731054692</v>
      </c>
      <c r="F41" s="266">
        <v>30427.273524869146</v>
      </c>
      <c r="G41" s="266">
        <v>9.2828715896484368</v>
      </c>
      <c r="H41" s="266">
        <v>9.6154293513046927</v>
      </c>
      <c r="I41" s="266">
        <v>10.07549931081055</v>
      </c>
      <c r="J41" s="266">
        <v>1.4534732731054691</v>
      </c>
      <c r="K41" s="266">
        <v>30.427273524869147</v>
      </c>
      <c r="L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  <c r="Y41" s="266"/>
      <c r="Z41" s="266">
        <v>12.474258785404531</v>
      </c>
      <c r="AA41" s="266">
        <v>2.0974354849856707</v>
      </c>
      <c r="AB41" s="266">
        <v>21.57111042110078</v>
      </c>
      <c r="AC41" s="266">
        <v>13.537319644367468</v>
      </c>
      <c r="AD41" s="266">
        <v>11.7</v>
      </c>
      <c r="AE41" s="284">
        <f t="shared" si="5"/>
        <v>-4.7396411709040231</v>
      </c>
      <c r="AF41" s="266">
        <v>11.9</v>
      </c>
      <c r="AP41" s="266"/>
      <c r="AT41" s="312" t="s">
        <v>485</v>
      </c>
      <c r="AU41" s="419">
        <v>145.54716069529712</v>
      </c>
      <c r="AV41" s="419">
        <v>5.1250128175640981</v>
      </c>
      <c r="BA41">
        <v>2018</v>
      </c>
      <c r="BB41">
        <v>25.14097713971988</v>
      </c>
      <c r="BC41">
        <v>28.307576804928548</v>
      </c>
      <c r="BD41">
        <v>41.631044768827948</v>
      </c>
      <c r="BE41">
        <v>4.92040128652362</v>
      </c>
      <c r="BF41">
        <v>100</v>
      </c>
      <c r="BG41" t="s">
        <v>492</v>
      </c>
    </row>
    <row r="42" spans="1:59" x14ac:dyDescent="0.25">
      <c r="A42" s="274" t="s">
        <v>442</v>
      </c>
      <c r="B42" s="266">
        <v>9578.7653620000001</v>
      </c>
      <c r="C42" s="266">
        <v>9800.7456820000007</v>
      </c>
      <c r="D42" s="266">
        <v>11133.310692000001</v>
      </c>
      <c r="E42" s="266">
        <v>1397.1709900000003</v>
      </c>
      <c r="F42" s="266">
        <v>31909.992726</v>
      </c>
      <c r="G42" s="266">
        <v>9.5787653620000004</v>
      </c>
      <c r="H42" s="266">
        <v>9.8007456820000005</v>
      </c>
      <c r="I42" s="266">
        <v>11.133310692</v>
      </c>
      <c r="J42" s="266">
        <v>1.3971709900000002</v>
      </c>
      <c r="K42" s="266">
        <v>31.909992726000006</v>
      </c>
      <c r="L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>
        <v>16.430510242788731</v>
      </c>
      <c r="AA42" s="266">
        <v>-1.3684992087059422</v>
      </c>
      <c r="AB42" s="266">
        <v>19.326043206721902</v>
      </c>
      <c r="AC42" s="266">
        <v>4.2479035340783291</v>
      </c>
      <c r="AD42" s="266">
        <v>10.7</v>
      </c>
      <c r="AE42" s="284">
        <f t="shared" si="5"/>
        <v>4.8729939602343348</v>
      </c>
      <c r="AF42" s="266">
        <v>10.9</v>
      </c>
      <c r="AP42" s="266"/>
      <c r="AT42" s="312" t="s">
        <v>505</v>
      </c>
      <c r="AU42" s="419">
        <v>146.37171596109627</v>
      </c>
      <c r="AV42" s="419">
        <f>AU42/AU41*100-100</f>
        <v>0.56652102442957641</v>
      </c>
      <c r="BA42">
        <v>2019</v>
      </c>
      <c r="BB42" t="e">
        <f>BB37/$BF$37*100</f>
        <v>#REF!</v>
      </c>
      <c r="BC42" t="e">
        <f>BC37/$BF$37*100</f>
        <v>#REF!</v>
      </c>
      <c r="BD42" t="e">
        <f>BD37/$BF$37*100</f>
        <v>#REF!</v>
      </c>
      <c r="BE42" t="e">
        <f>BE37/$BF$37*100</f>
        <v>#REF!</v>
      </c>
      <c r="BF42" t="e">
        <f>SUM(BB42:BE42)</f>
        <v>#REF!</v>
      </c>
      <c r="BG42" t="s">
        <v>492</v>
      </c>
    </row>
    <row r="43" spans="1:59" x14ac:dyDescent="0.25">
      <c r="A43" s="274" t="s">
        <v>444</v>
      </c>
      <c r="B43" s="266">
        <v>9614.8099970000021</v>
      </c>
      <c r="C43" s="266">
        <v>9963.9128490000003</v>
      </c>
      <c r="D43" s="266">
        <v>11494.511451999997</v>
      </c>
      <c r="E43" s="266">
        <v>1486.3335810000001</v>
      </c>
      <c r="F43" s="266">
        <v>32559.567879000002</v>
      </c>
      <c r="G43" s="266">
        <v>9.6148099970000018</v>
      </c>
      <c r="H43" s="266">
        <v>9.9639128489999997</v>
      </c>
      <c r="I43" s="266">
        <v>11.494511451999998</v>
      </c>
      <c r="J43" s="266">
        <v>1.486333581</v>
      </c>
      <c r="K43" s="266">
        <v>32.559567878999999</v>
      </c>
      <c r="L43" s="266"/>
      <c r="N43" s="266"/>
      <c r="O43" s="266"/>
      <c r="P43" s="266"/>
      <c r="Q43" s="266"/>
      <c r="R43" s="266"/>
      <c r="S43" s="266"/>
      <c r="T43" s="266"/>
      <c r="U43" s="266"/>
      <c r="V43" s="266"/>
      <c r="W43" s="266"/>
      <c r="X43" s="266"/>
      <c r="Y43" s="266"/>
      <c r="Z43" s="266">
        <v>9.7616157564660124</v>
      </c>
      <c r="AA43" s="266">
        <v>2.5188760392795579</v>
      </c>
      <c r="AB43" s="266">
        <v>12.505976676464936</v>
      </c>
      <c r="AC43" s="266">
        <v>3.6988701268113426</v>
      </c>
      <c r="AD43" s="266">
        <v>8.1</v>
      </c>
      <c r="AE43" s="284">
        <v>2.0356480760671856</v>
      </c>
      <c r="AF43" s="266">
        <v>7.8</v>
      </c>
      <c r="AP43" s="266"/>
      <c r="AT43" s="312" t="s">
        <v>520</v>
      </c>
      <c r="AU43" s="419" t="e">
        <f>#REF!/1000</f>
        <v>#REF!</v>
      </c>
      <c r="AV43" s="284" t="e">
        <f>(AU43-AU42)/AU42*100</f>
        <v>#REF!</v>
      </c>
      <c r="BA43">
        <v>2020</v>
      </c>
      <c r="BB43" t="e">
        <f>BB38/$BF$38*100</f>
        <v>#REF!</v>
      </c>
      <c r="BC43" t="e">
        <f>BC38/$BF$38*100</f>
        <v>#REF!</v>
      </c>
      <c r="BD43" t="e">
        <f>BD38/$BF$38*100</f>
        <v>#REF!</v>
      </c>
      <c r="BE43" t="e">
        <f>BE38/$BF$38*100</f>
        <v>#REF!</v>
      </c>
      <c r="BF43" t="e">
        <f>SUM(BB43:BE43)</f>
        <v>#REF!</v>
      </c>
      <c r="BG43" t="s">
        <v>492</v>
      </c>
    </row>
    <row r="44" spans="1:59" x14ac:dyDescent="0.25">
      <c r="A44" s="274" t="s">
        <v>457</v>
      </c>
      <c r="B44" s="266">
        <v>10220.469331</v>
      </c>
      <c r="C44" s="266">
        <v>10817.062790999998</v>
      </c>
      <c r="D44" s="266">
        <v>12313.860331190001</v>
      </c>
      <c r="E44" s="266">
        <v>1702.0713050000002</v>
      </c>
      <c r="F44" s="266">
        <v>35053.463758190002</v>
      </c>
      <c r="G44" s="266">
        <v>10.220469331</v>
      </c>
      <c r="H44" s="266">
        <v>10.817062790999998</v>
      </c>
      <c r="I44" s="266">
        <v>12.31386033119</v>
      </c>
      <c r="J44" s="266">
        <v>1.7020713050000003</v>
      </c>
      <c r="K44" s="266">
        <v>35.053463758190006</v>
      </c>
      <c r="L44" s="266"/>
      <c r="N44" s="266"/>
      <c r="O44" s="266"/>
      <c r="P44" s="266"/>
      <c r="Q44" s="266"/>
      <c r="R44" s="266"/>
      <c r="S44" s="266"/>
      <c r="T44" s="266"/>
      <c r="U44" s="266"/>
      <c r="V44" s="266"/>
      <c r="W44" s="266"/>
      <c r="X44" s="266"/>
      <c r="Y44" s="266"/>
      <c r="Z44" s="266">
        <v>9.5333344832376241</v>
      </c>
      <c r="AA44" s="266">
        <v>4.1934355060977797</v>
      </c>
      <c r="AB44" s="266">
        <v>16.002905714793897</v>
      </c>
      <c r="AC44" s="266">
        <v>5.4955562422685666</v>
      </c>
      <c r="AD44" s="266">
        <v>9.7438300897599479</v>
      </c>
      <c r="AE44" s="284">
        <v>7.6594870314556376</v>
      </c>
      <c r="AF44" s="266"/>
      <c r="AP44" s="266"/>
    </row>
    <row r="45" spans="1:59" x14ac:dyDescent="0.25">
      <c r="A45" s="274" t="s">
        <v>462</v>
      </c>
      <c r="B45" s="266">
        <v>9639.3723020000016</v>
      </c>
      <c r="C45" s="266">
        <v>10545.51377</v>
      </c>
      <c r="D45" s="266">
        <v>12018.098061000001</v>
      </c>
      <c r="E45" s="266">
        <v>1622.100271</v>
      </c>
      <c r="F45" s="266">
        <v>33825.084404000001</v>
      </c>
      <c r="G45" s="266">
        <v>9.6393723020000017</v>
      </c>
      <c r="H45" s="266">
        <v>10.545513769999999</v>
      </c>
      <c r="I45" s="266">
        <v>12.018098061</v>
      </c>
      <c r="J45" s="266">
        <v>1.6221002710000001</v>
      </c>
      <c r="K45" s="266">
        <v>33.825084404000002</v>
      </c>
      <c r="L45" s="266"/>
      <c r="N45" s="266"/>
      <c r="O45" s="266"/>
      <c r="P45" s="266"/>
      <c r="Q45" s="266"/>
      <c r="R45" s="266"/>
      <c r="S45" s="266"/>
      <c r="T45" s="266"/>
      <c r="U45" s="266"/>
      <c r="V45" s="266"/>
      <c r="W45" s="266"/>
      <c r="X45" s="266"/>
      <c r="Y45" s="266"/>
      <c r="Z45" s="266">
        <v>3.840414131647659</v>
      </c>
      <c r="AA45" s="266">
        <v>9.672832951230685</v>
      </c>
      <c r="AB45" s="266">
        <v>19.280421647244133</v>
      </c>
      <c r="AC45" s="266">
        <v>11.601657974366804</v>
      </c>
      <c r="AD45" s="266">
        <v>11.166990944337224</v>
      </c>
      <c r="AE45" s="284">
        <v>-3.5043023498726256</v>
      </c>
      <c r="AF45" s="266"/>
      <c r="AP45" s="266"/>
      <c r="BA45">
        <v>2017</v>
      </c>
      <c r="BB45">
        <v>3.9930830162869597</v>
      </c>
      <c r="BC45">
        <v>4.5014549196872906</v>
      </c>
      <c r="BD45">
        <v>17.933206183381543</v>
      </c>
      <c r="BE45">
        <v>9.1686927910783993</v>
      </c>
      <c r="BF45">
        <v>9.1561665058031991</v>
      </c>
      <c r="BG45" t="s">
        <v>493</v>
      </c>
    </row>
    <row r="46" spans="1:59" x14ac:dyDescent="0.25">
      <c r="A46" s="274" t="s">
        <v>465</v>
      </c>
      <c r="B46" s="266">
        <v>9729.0110168499996</v>
      </c>
      <c r="C46" s="266">
        <v>10079.850474279996</v>
      </c>
      <c r="D46" s="266">
        <v>13141.748233000002</v>
      </c>
      <c r="E46" s="266">
        <v>1544.3920909999999</v>
      </c>
      <c r="F46" s="266">
        <v>34495.001815129996</v>
      </c>
      <c r="G46" s="266">
        <v>9.7290110168500004</v>
      </c>
      <c r="H46" s="266">
        <v>10.079850474279995</v>
      </c>
      <c r="I46" s="266">
        <v>13.141748233000001</v>
      </c>
      <c r="J46" s="266">
        <v>1.544392091</v>
      </c>
      <c r="K46" s="266">
        <v>34.495001815129996</v>
      </c>
      <c r="L46" s="266"/>
      <c r="N46" s="266"/>
      <c r="O46" s="266"/>
      <c r="P46" s="266"/>
      <c r="Q46" s="266"/>
      <c r="R46" s="266"/>
      <c r="S46" s="266"/>
      <c r="T46" s="266"/>
      <c r="U46" s="266"/>
      <c r="V46" s="266"/>
      <c r="W46" s="266"/>
      <c r="X46" s="266"/>
      <c r="Y46" s="266"/>
      <c r="Z46" s="266">
        <v>1.5685283976788935</v>
      </c>
      <c r="AA46" s="266">
        <v>2.8477913960424228</v>
      </c>
      <c r="AB46" s="266">
        <v>18.039894839575371</v>
      </c>
      <c r="AC46" s="266">
        <v>10.537085442920597</v>
      </c>
      <c r="AD46" s="266">
        <v>8.1009391362967964</v>
      </c>
      <c r="AE46" s="284">
        <v>1.980534336969084</v>
      </c>
      <c r="AF46" s="266"/>
      <c r="AP46" s="266"/>
      <c r="BA46">
        <v>2018</v>
      </c>
      <c r="BB46">
        <v>-6.9310125832479059</v>
      </c>
      <c r="BC46">
        <v>-0.84421530849616033</v>
      </c>
      <c r="BD46">
        <v>18.607461141438591</v>
      </c>
      <c r="BE46">
        <v>10.245581371202704</v>
      </c>
      <c r="BF46">
        <v>5.1250128175640981</v>
      </c>
      <c r="BG46" t="s">
        <v>493</v>
      </c>
    </row>
    <row r="47" spans="1:59" x14ac:dyDescent="0.25">
      <c r="A47" s="274" t="s">
        <v>469</v>
      </c>
      <c r="B47" s="266">
        <v>9728.1950219999999</v>
      </c>
      <c r="C47" s="266">
        <v>10109.232808679999</v>
      </c>
      <c r="D47" s="266">
        <v>13613.135361999999</v>
      </c>
      <c r="E47" s="266">
        <v>1627.3923219400001</v>
      </c>
      <c r="F47" s="266">
        <v>35077.95551462</v>
      </c>
      <c r="G47" s="266">
        <v>9.7281950219999995</v>
      </c>
      <c r="H47" s="266">
        <v>10.109232808679998</v>
      </c>
      <c r="I47" s="266">
        <v>13.613135362</v>
      </c>
      <c r="J47" s="266">
        <v>1.6273923219400002</v>
      </c>
      <c r="K47" s="266">
        <v>35.077955514620001</v>
      </c>
      <c r="L47" s="266"/>
      <c r="N47" s="266"/>
      <c r="O47" s="266"/>
      <c r="P47" s="266"/>
      <c r="Q47" s="266"/>
      <c r="R47" s="266"/>
      <c r="S47" s="266"/>
      <c r="T47" s="266"/>
      <c r="U47" s="266"/>
      <c r="V47" s="266"/>
      <c r="W47" s="266"/>
      <c r="X47" s="266"/>
      <c r="Y47" s="266"/>
      <c r="Z47" s="266">
        <v>1.1792747338260037</v>
      </c>
      <c r="AA47" s="266">
        <v>1.4584627734332629</v>
      </c>
      <c r="AB47" s="266">
        <v>18.431613373453732</v>
      </c>
      <c r="AC47" s="266">
        <v>9.4903824244552268</v>
      </c>
      <c r="AD47" s="266">
        <v>7.7347084119144176</v>
      </c>
      <c r="AE47" s="284">
        <v>1.6899657017391803</v>
      </c>
      <c r="AP47" s="266"/>
      <c r="BA47">
        <v>2019</v>
      </c>
      <c r="BB47" s="266" t="e">
        <f t="shared" ref="BB47:BF48" si="18">(BB37-BB36)/BB36*100</f>
        <v>#REF!</v>
      </c>
      <c r="BC47" s="266" t="e">
        <f t="shared" si="18"/>
        <v>#REF!</v>
      </c>
      <c r="BD47" s="266" t="e">
        <f t="shared" si="18"/>
        <v>#REF!</v>
      </c>
      <c r="BE47" s="266" t="e">
        <f t="shared" si="18"/>
        <v>#REF!</v>
      </c>
      <c r="BF47" s="266" t="e">
        <f t="shared" si="18"/>
        <v>#REF!</v>
      </c>
      <c r="BG47" t="s">
        <v>493</v>
      </c>
    </row>
    <row r="48" spans="1:59" x14ac:dyDescent="0.25">
      <c r="A48" s="274" t="s">
        <v>471</v>
      </c>
      <c r="B48" s="266">
        <v>9875.9412075599994</v>
      </c>
      <c r="C48" s="266">
        <v>10684.690016999999</v>
      </c>
      <c r="D48" s="266">
        <v>14715.383124000002</v>
      </c>
      <c r="E48" s="266">
        <v>1847.916172</v>
      </c>
      <c r="F48" s="266">
        <v>37123.930520560003</v>
      </c>
      <c r="G48" s="266">
        <f>B48/1000</f>
        <v>9.8759412075599986</v>
      </c>
      <c r="H48" s="266">
        <f>C48/1000</f>
        <v>10.684690016999999</v>
      </c>
      <c r="I48" s="266">
        <f>D48/1000</f>
        <v>14.715383124000002</v>
      </c>
      <c r="J48" s="266">
        <f>E48/1000</f>
        <v>1.8479161719999999</v>
      </c>
      <c r="K48" s="266">
        <f>F48/1000</f>
        <v>37.123930520560002</v>
      </c>
      <c r="L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  <c r="Z48" s="266">
        <f>(B48-B44)/B44*100</f>
        <v>-3.3709618637081826</v>
      </c>
      <c r="AA48" s="266">
        <f>(C48-C44)/C44*100</f>
        <v>-1.2237404603968476</v>
      </c>
      <c r="AB48" s="266">
        <f>(D48-D44)/D44*100</f>
        <v>19.502598926894926</v>
      </c>
      <c r="AC48" s="266">
        <f>(E48-E44)/E44*100</f>
        <v>8.5686696304418213</v>
      </c>
      <c r="AD48" s="266">
        <f>(F48-F44)/F44*100</f>
        <v>5.9065967821403964</v>
      </c>
      <c r="AE48" s="284">
        <f>(F48-F47)/F47*100</f>
        <v>5.8326518063097188</v>
      </c>
      <c r="AP48" s="266"/>
      <c r="BA48">
        <v>2020</v>
      </c>
      <c r="BB48" s="284" t="e">
        <f t="shared" si="18"/>
        <v>#REF!</v>
      </c>
      <c r="BC48" s="284" t="e">
        <f t="shared" si="18"/>
        <v>#REF!</v>
      </c>
      <c r="BD48" s="284" t="e">
        <f t="shared" si="18"/>
        <v>#REF!</v>
      </c>
      <c r="BE48" s="284" t="e">
        <f t="shared" si="18"/>
        <v>#REF!</v>
      </c>
      <c r="BF48" s="284" t="e">
        <f t="shared" si="18"/>
        <v>#REF!</v>
      </c>
      <c r="BG48" t="s">
        <v>493</v>
      </c>
    </row>
    <row r="49" spans="1:48" x14ac:dyDescent="0.25">
      <c r="A49" s="274" t="s">
        <v>475</v>
      </c>
      <c r="B49" s="266">
        <v>8906.1678180000017</v>
      </c>
      <c r="C49" s="266">
        <v>10036.451394800002</v>
      </c>
      <c r="D49" s="266">
        <v>14855.307861000001</v>
      </c>
      <c r="E49" s="266">
        <v>1826.771641</v>
      </c>
      <c r="F49" s="266">
        <v>35624.698714800004</v>
      </c>
      <c r="G49" s="266">
        <v>8.9061678180000019</v>
      </c>
      <c r="H49" s="266">
        <v>10.036451394800002</v>
      </c>
      <c r="I49" s="266">
        <v>14.855307861000002</v>
      </c>
      <c r="J49" s="266">
        <v>1.8267716410000001</v>
      </c>
      <c r="K49" s="266">
        <v>35.624698714800004</v>
      </c>
      <c r="L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>
        <v>-7.6063509223300017</v>
      </c>
      <c r="AA49" s="266">
        <v>-4.8272885162616168</v>
      </c>
      <c r="AB49" s="266">
        <v>23.607810367324646</v>
      </c>
      <c r="AC49" s="266">
        <v>12.61767682671203</v>
      </c>
      <c r="AD49" s="266">
        <v>5.3203542356488231</v>
      </c>
      <c r="AE49" s="266">
        <v>-4.03845116812104</v>
      </c>
      <c r="AP49" s="266"/>
    </row>
    <row r="50" spans="1:48" x14ac:dyDescent="0.25">
      <c r="A50" s="274" t="s">
        <v>478</v>
      </c>
      <c r="B50" s="266">
        <v>8980.9</v>
      </c>
      <c r="C50" s="266">
        <v>10117.6</v>
      </c>
      <c r="D50" s="266">
        <v>15462.6</v>
      </c>
      <c r="E50" s="266">
        <v>1726.3</v>
      </c>
      <c r="F50" s="266">
        <v>36287.5</v>
      </c>
      <c r="G50" s="266">
        <v>9</v>
      </c>
      <c r="H50" s="266">
        <v>10.1</v>
      </c>
      <c r="I50" s="266">
        <v>15.5</v>
      </c>
      <c r="J50" s="266">
        <v>1.7</v>
      </c>
      <c r="K50" s="266">
        <v>36.299999999999997</v>
      </c>
      <c r="L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  <c r="Z50" s="266">
        <v>-7.7</v>
      </c>
      <c r="AA50" s="266">
        <v>0.4</v>
      </c>
      <c r="AB50" s="266">
        <v>17.7</v>
      </c>
      <c r="AC50" s="266">
        <v>11.8</v>
      </c>
      <c r="AD50" s="266">
        <v>5.2</v>
      </c>
      <c r="AE50" s="266">
        <v>1.9</v>
      </c>
      <c r="AP50" s="266"/>
    </row>
    <row r="51" spans="1:48" x14ac:dyDescent="0.25">
      <c r="A51" s="274" t="s">
        <v>481</v>
      </c>
      <c r="B51" s="266">
        <v>8828.9319609999984</v>
      </c>
      <c r="C51" s="266">
        <v>10362.119450000002</v>
      </c>
      <c r="D51" s="266">
        <v>15559.518505</v>
      </c>
      <c r="E51" s="266">
        <v>1760.4793950000001</v>
      </c>
      <c r="F51" s="266">
        <v>36511.049311000002</v>
      </c>
      <c r="G51" s="266">
        <v>8.8289319609999986</v>
      </c>
      <c r="H51" s="266">
        <v>10.362119450000002</v>
      </c>
      <c r="I51" s="266">
        <v>15.559518505</v>
      </c>
      <c r="J51" s="266">
        <v>1.7604793950000002</v>
      </c>
      <c r="K51" s="266">
        <v>36.511049311000001</v>
      </c>
      <c r="L51" s="266"/>
      <c r="N51" s="266"/>
      <c r="O51" s="266"/>
      <c r="P51" s="266"/>
      <c r="Q51" s="266"/>
      <c r="R51" s="266"/>
      <c r="S51" s="266"/>
      <c r="T51" s="266"/>
      <c r="U51" s="266"/>
      <c r="V51" s="266"/>
      <c r="W51" s="266"/>
      <c r="X51" s="266"/>
      <c r="Y51" s="266"/>
      <c r="Z51" s="266">
        <v>-9.2438839781310609</v>
      </c>
      <c r="AA51" s="266">
        <v>2.5015413741670809</v>
      </c>
      <c r="AB51" s="266">
        <v>14.297831405049985</v>
      </c>
      <c r="AC51" s="266">
        <v>8.1779341874581313</v>
      </c>
      <c r="AD51" s="266">
        <v>4.0854541701631071</v>
      </c>
      <c r="AE51" s="266">
        <v>0.61605046090252147</v>
      </c>
      <c r="AP51" s="266"/>
    </row>
    <row r="52" spans="1:48" x14ac:dyDescent="0.25">
      <c r="A52" s="274" t="s">
        <v>496</v>
      </c>
      <c r="B52" s="266">
        <v>9144.1412820000005</v>
      </c>
      <c r="C52" s="266">
        <v>10209.857207000001</v>
      </c>
      <c r="D52" s="266">
        <v>16116.630807999998</v>
      </c>
      <c r="E52" s="266">
        <v>1926.8841439999999</v>
      </c>
      <c r="F52" s="266">
        <v>37397.513441000003</v>
      </c>
      <c r="G52" s="266">
        <v>9.1441412819999996</v>
      </c>
      <c r="H52" s="266">
        <v>10.209857207000001</v>
      </c>
      <c r="I52" s="266">
        <v>16.116630807999996</v>
      </c>
      <c r="J52" s="266">
        <v>1.926884144</v>
      </c>
      <c r="K52" s="266">
        <v>37.397513441000001</v>
      </c>
      <c r="L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  <c r="Z52" s="266">
        <v>-7.4099259015415004</v>
      </c>
      <c r="AA52" s="266">
        <v>-4.4440485334109816</v>
      </c>
      <c r="AB52" s="266">
        <v>9.5223323252429388</v>
      </c>
      <c r="AC52" s="266">
        <v>4.273352503567998</v>
      </c>
      <c r="AD52" s="266">
        <v>0.7369449209815857</v>
      </c>
      <c r="AE52" s="266">
        <v>2.4279338631139464</v>
      </c>
      <c r="AP52" s="266"/>
    </row>
    <row r="53" spans="1:48" x14ac:dyDescent="0.25">
      <c r="A53" s="283" t="s">
        <v>499</v>
      </c>
      <c r="B53" s="266">
        <v>8806.9562429899997</v>
      </c>
      <c r="C53" s="266">
        <v>9102.6974094249999</v>
      </c>
      <c r="D53" s="266">
        <v>16074.98829252</v>
      </c>
      <c r="E53" s="266">
        <v>1934.4967160000001</v>
      </c>
      <c r="F53" s="266">
        <v>35919.138660935001</v>
      </c>
      <c r="G53" s="266">
        <v>8.8069562429899992</v>
      </c>
      <c r="H53" s="266">
        <v>9.1026974094249997</v>
      </c>
      <c r="I53" s="266">
        <v>16.07498829252</v>
      </c>
      <c r="J53" s="266">
        <v>1.9344967160000002</v>
      </c>
      <c r="K53" s="266">
        <v>35.919138660934998</v>
      </c>
      <c r="L53" s="266"/>
      <c r="N53" s="266"/>
      <c r="O53" s="266"/>
      <c r="P53" s="266"/>
      <c r="Q53" s="266"/>
      <c r="R53" s="266"/>
      <c r="S53" s="266"/>
      <c r="T53" s="266"/>
      <c r="U53" s="266"/>
      <c r="V53" s="266"/>
      <c r="W53" s="266"/>
      <c r="X53" s="266"/>
      <c r="Y53" s="266"/>
      <c r="Z53" s="284">
        <v>-1.1139648054855682</v>
      </c>
      <c r="AA53" s="284">
        <v>-9.3036268362619747</v>
      </c>
      <c r="AB53" s="284">
        <v>8.210401581256054</v>
      </c>
      <c r="AC53" s="284">
        <v>5.8970192323015187</v>
      </c>
      <c r="AD53" s="284">
        <v>0.8265050842736642</v>
      </c>
      <c r="AE53" s="284">
        <v>-3.9531365698881347</v>
      </c>
      <c r="AP53" s="266"/>
    </row>
    <row r="54" spans="1:48" x14ac:dyDescent="0.25">
      <c r="A54" s="283" t="s">
        <v>502</v>
      </c>
      <c r="B54" s="266">
        <v>8734.6160459999992</v>
      </c>
      <c r="C54" s="266">
        <v>8945.2307522800002</v>
      </c>
      <c r="D54" s="266">
        <v>16622.182275650001</v>
      </c>
      <c r="E54" s="266">
        <v>1774.57514277</v>
      </c>
      <c r="F54" s="266">
        <v>36076.604216700005</v>
      </c>
      <c r="G54" s="266">
        <v>8.7346160459999993</v>
      </c>
      <c r="H54" s="266">
        <v>8.9452307522800005</v>
      </c>
      <c r="I54" s="266">
        <v>16.622182275650001</v>
      </c>
      <c r="J54" s="266">
        <v>1.7745751427700001</v>
      </c>
      <c r="K54" s="266">
        <v>36.076604216700005</v>
      </c>
      <c r="L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  <c r="Z54" s="284">
        <v>-2.742308165105952</v>
      </c>
      <c r="AA54" s="284">
        <v>-11.58742436664822</v>
      </c>
      <c r="AB54" s="284">
        <v>7.4992709870914345</v>
      </c>
      <c r="AC54" s="284">
        <v>2.7964515304408275</v>
      </c>
      <c r="AD54" s="284">
        <v>-0.58118025022389241</v>
      </c>
      <c r="AE54" s="284">
        <v>0.4383890082984106</v>
      </c>
      <c r="AP54" s="266"/>
      <c r="AU54" s="422"/>
    </row>
    <row r="55" spans="1:48" x14ac:dyDescent="0.25">
      <c r="A55" s="283" t="s">
        <v>504</v>
      </c>
      <c r="B55" s="266">
        <v>9066.1745457500001</v>
      </c>
      <c r="C55" s="266">
        <v>9299.7391103900009</v>
      </c>
      <c r="D55" s="266">
        <v>16785.489804081295</v>
      </c>
      <c r="E55" s="266">
        <v>1827.05618224</v>
      </c>
      <c r="F55" s="266">
        <v>36978.45964246129</v>
      </c>
      <c r="G55" s="266">
        <v>9.06617454575</v>
      </c>
      <c r="H55" s="266">
        <v>9.29973911039</v>
      </c>
      <c r="I55" s="266">
        <v>16.785489804081294</v>
      </c>
      <c r="J55" s="266">
        <v>1.82705618224</v>
      </c>
      <c r="K55" s="266">
        <v>36.978459642461289</v>
      </c>
      <c r="L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  <c r="Z55" s="284">
        <v>2.687104009839155</v>
      </c>
      <c r="AA55" s="284">
        <v>-10.252539017102345</v>
      </c>
      <c r="AB55" s="284">
        <v>7.879236743009324</v>
      </c>
      <c r="AC55" s="284">
        <v>3.7817419180870298</v>
      </c>
      <c r="AD55" s="284">
        <v>1.2801887107650636</v>
      </c>
      <c r="AE55" s="284">
        <v>2.499834575183804</v>
      </c>
      <c r="AP55" s="266"/>
      <c r="AU55" s="422"/>
    </row>
    <row r="56" spans="1:48" x14ac:dyDescent="0.25">
      <c r="A56" s="283" t="s">
        <v>507</v>
      </c>
      <c r="B56" s="266">
        <v>8447.5584698134535</v>
      </c>
      <c r="C56" s="266">
        <v>9087.3949696915661</v>
      </c>
      <c r="D56" s="266">
        <v>15744.619223022692</v>
      </c>
      <c r="E56" s="266">
        <v>1760.5792719075573</v>
      </c>
      <c r="F56" s="266">
        <v>35040.151934435271</v>
      </c>
      <c r="G56" s="266">
        <v>8.4475584698134529</v>
      </c>
      <c r="H56" s="266">
        <v>9.0873949696915659</v>
      </c>
      <c r="I56" s="266">
        <v>15.744619223022692</v>
      </c>
      <c r="J56" s="266">
        <v>1.7605792719075573</v>
      </c>
      <c r="K56" s="266">
        <v>35.040151934435272</v>
      </c>
      <c r="L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  <c r="Z56" s="284">
        <v>-7.6178045669280152</v>
      </c>
      <c r="AA56" s="284">
        <v>-10.99390730498034</v>
      </c>
      <c r="AB56" s="284">
        <v>-2.3082466143770404</v>
      </c>
      <c r="AC56" s="284">
        <v>-8.6307665466182044</v>
      </c>
      <c r="AD56" s="284">
        <v>-6.3035247257382849</v>
      </c>
      <c r="AE56" s="284">
        <v>-5.2417210634710045</v>
      </c>
      <c r="AP56" s="266"/>
      <c r="AU56" s="422"/>
    </row>
    <row r="57" spans="1:48" x14ac:dyDescent="0.25">
      <c r="A57" s="283" t="s">
        <v>509</v>
      </c>
      <c r="B57" s="266">
        <v>5397.6806048384642</v>
      </c>
      <c r="C57" s="266">
        <v>5808.9709043220746</v>
      </c>
      <c r="D57" s="266">
        <v>7194.2750184350971</v>
      </c>
      <c r="E57" s="266">
        <v>1379.1361851933334</v>
      </c>
      <c r="F57" s="266">
        <v>19780.062712788967</v>
      </c>
      <c r="G57" s="266">
        <v>5.397680604838464</v>
      </c>
      <c r="H57" s="266">
        <v>5.8089709043220745</v>
      </c>
      <c r="I57" s="266">
        <v>7.1942750184350972</v>
      </c>
      <c r="J57" s="266">
        <v>1.3791361851933335</v>
      </c>
      <c r="K57" s="266">
        <v>19.780062712788968</v>
      </c>
      <c r="L57" s="266"/>
      <c r="N57" s="266"/>
      <c r="O57" s="266"/>
      <c r="P57" s="266"/>
      <c r="Q57" s="266"/>
      <c r="R57" s="266"/>
      <c r="S57" s="266"/>
      <c r="T57" s="266"/>
      <c r="U57" s="266"/>
      <c r="V57" s="266"/>
      <c r="W57" s="266"/>
      <c r="X57" s="266"/>
      <c r="Y57" s="266"/>
      <c r="Z57" s="284">
        <v>-38.71116812763988</v>
      </c>
      <c r="AA57" s="284">
        <v>-36.184071127010952</v>
      </c>
      <c r="AB57" s="284">
        <v>-55.24553494211419</v>
      </c>
      <c r="AC57" s="284">
        <v>-28.708269505620947</v>
      </c>
      <c r="AD57" s="284">
        <v>-44.93168976153261</v>
      </c>
      <c r="AE57" s="284">
        <v>-43.550294103176078</v>
      </c>
      <c r="AP57" s="266"/>
      <c r="AU57" s="422"/>
    </row>
    <row r="58" spans="1:48" x14ac:dyDescent="0.25">
      <c r="A58" s="283" t="s">
        <v>515</v>
      </c>
      <c r="B58" s="266">
        <v>7688.611643973697</v>
      </c>
      <c r="C58" s="266">
        <v>7516.7924895279202</v>
      </c>
      <c r="D58" s="266">
        <v>14358.394501936593</v>
      </c>
      <c r="E58" s="266">
        <v>1803.2048226489237</v>
      </c>
      <c r="F58" s="266">
        <v>31367.003458087136</v>
      </c>
      <c r="G58" s="266">
        <v>7.6886116439736973</v>
      </c>
      <c r="H58" s="266">
        <v>7.5167924895279201</v>
      </c>
      <c r="I58" s="266">
        <v>14.358394501936592</v>
      </c>
      <c r="J58" s="266">
        <v>1.8032048226489237</v>
      </c>
      <c r="K58" s="266">
        <v>31.367003458087137</v>
      </c>
      <c r="L58" s="266"/>
      <c r="N58" s="266"/>
      <c r="O58" s="266"/>
      <c r="P58" s="266"/>
      <c r="Q58" s="266"/>
      <c r="R58" s="266"/>
      <c r="S58" s="266"/>
      <c r="T58" s="266"/>
      <c r="U58" s="266"/>
      <c r="V58" s="266"/>
      <c r="W58" s="266"/>
      <c r="X58" s="266"/>
      <c r="Y58" s="266"/>
      <c r="Z58" s="284">
        <v>-11.975390750064136</v>
      </c>
      <c r="AA58" s="284">
        <v>-15.968713410640561</v>
      </c>
      <c r="AB58" s="284">
        <v>-13.619076822600192</v>
      </c>
      <c r="AC58" s="284">
        <v>1.6133258710157889</v>
      </c>
      <c r="AD58" s="284">
        <v>-13.054445840644775</v>
      </c>
      <c r="AE58" s="284">
        <v>58.578887810130823</v>
      </c>
      <c r="AP58" s="266"/>
      <c r="AU58" s="422"/>
    </row>
    <row r="59" spans="1:48" s="280" customFormat="1" x14ac:dyDescent="0.25">
      <c r="A59" s="495" t="s">
        <v>517</v>
      </c>
      <c r="B59" s="483">
        <f>'p16 Jadual 2'!C24/1000</f>
        <v>10885.765301000001</v>
      </c>
      <c r="C59" s="483">
        <f>'p16 Jadual 2'!D24/1000</f>
        <v>14014.115707469393</v>
      </c>
      <c r="D59" s="483">
        <f>'p16 Jadual 2'!E24/1000</f>
        <v>16730.848375754373</v>
      </c>
      <c r="E59" s="483">
        <f>'p16 Jadual 2'!F24/1000</f>
        <v>6168.5534450700006</v>
      </c>
      <c r="F59" s="483">
        <f>'p16 Jadual 2'!G24/1000</f>
        <v>47799.282829293763</v>
      </c>
      <c r="G59" s="483">
        <f>B59/1000</f>
        <v>10.885765301000001</v>
      </c>
      <c r="H59" s="483">
        <f>C59/1000</f>
        <v>14.014115707469394</v>
      </c>
      <c r="I59" s="483">
        <f>D59/1000</f>
        <v>16.730848375754373</v>
      </c>
      <c r="J59" s="483">
        <f>E59/1000</f>
        <v>6.1685534450700006</v>
      </c>
      <c r="K59" s="483">
        <f>F59/1000</f>
        <v>47.799282829293766</v>
      </c>
      <c r="L59" s="483"/>
      <c r="M59" s="508"/>
      <c r="N59" s="483"/>
      <c r="O59" s="483"/>
      <c r="P59" s="483"/>
      <c r="Q59" s="483"/>
      <c r="R59" s="483"/>
      <c r="S59" s="483"/>
      <c r="T59" s="483"/>
      <c r="U59" s="483"/>
      <c r="V59" s="483"/>
      <c r="W59" s="483"/>
      <c r="X59" s="483"/>
      <c r="Y59" s="483"/>
      <c r="Z59" s="284">
        <f>B59/B55*100-100</f>
        <v>20.070105048914826</v>
      </c>
      <c r="AA59" s="284">
        <f>C59/C55*100-100</f>
        <v>50.693643564821315</v>
      </c>
      <c r="AB59" s="284">
        <f>D59/D55*100-100</f>
        <v>-0.32552775620308694</v>
      </c>
      <c r="AC59" s="284">
        <f>E59/E55*100-100</f>
        <v>237.62253755695986</v>
      </c>
      <c r="AD59" s="284">
        <f>F59/F55*100-100</f>
        <v>29.262503877817664</v>
      </c>
      <c r="AE59" s="284">
        <f>K59/K58*100-100</f>
        <v>52.387150698547231</v>
      </c>
      <c r="AP59" s="301"/>
      <c r="AT59"/>
      <c r="AU59" s="422"/>
      <c r="AV59"/>
    </row>
    <row r="60" spans="1:48" x14ac:dyDescent="0.25">
      <c r="K60" s="266"/>
      <c r="L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  <c r="Z60" s="301"/>
      <c r="AA60" s="301"/>
      <c r="AB60" s="301"/>
      <c r="AC60" s="301"/>
      <c r="AD60" s="301"/>
      <c r="AE60" s="301"/>
      <c r="AP60" s="266"/>
      <c r="AT60" s="280"/>
      <c r="AU60" s="451"/>
      <c r="AV60" s="280"/>
    </row>
    <row r="61" spans="1:48" x14ac:dyDescent="0.25">
      <c r="AU61" s="422"/>
    </row>
    <row r="62" spans="1:48" x14ac:dyDescent="0.25">
      <c r="AU62" s="422"/>
    </row>
    <row r="63" spans="1:48" x14ac:dyDescent="0.25">
      <c r="B63" s="268" t="s">
        <v>467</v>
      </c>
      <c r="AU63" s="422"/>
    </row>
    <row r="64" spans="1:48" x14ac:dyDescent="0.25">
      <c r="AU64" s="422"/>
    </row>
    <row r="65" spans="27:47" x14ac:dyDescent="0.25">
      <c r="AU65" s="422"/>
    </row>
    <row r="66" spans="27:47" x14ac:dyDescent="0.25">
      <c r="AU66" s="422"/>
    </row>
    <row r="67" spans="27:47" x14ac:dyDescent="0.25">
      <c r="AA67" s="395"/>
      <c r="AC67" s="396"/>
    </row>
    <row r="68" spans="27:47" x14ac:dyDescent="0.25">
      <c r="AA68" s="395"/>
      <c r="AC68" s="396"/>
    </row>
    <row r="69" spans="27:47" x14ac:dyDescent="0.25">
      <c r="AA69" s="395"/>
      <c r="AC69" s="396"/>
    </row>
    <row r="70" spans="27:47" x14ac:dyDescent="0.25">
      <c r="AA70" s="395"/>
      <c r="AC70" s="396"/>
    </row>
    <row r="71" spans="27:47" x14ac:dyDescent="0.25">
      <c r="AA71" s="315"/>
      <c r="AC71" s="396"/>
    </row>
    <row r="72" spans="27:47" x14ac:dyDescent="0.25">
      <c r="AA72" s="315"/>
    </row>
    <row r="73" spans="27:47" x14ac:dyDescent="0.25">
      <c r="AA73" s="315"/>
    </row>
    <row r="87" spans="31:33" x14ac:dyDescent="0.25">
      <c r="AF87" t="s">
        <v>458</v>
      </c>
      <c r="AG87" t="s">
        <v>459</v>
      </c>
    </row>
    <row r="88" spans="31:33" x14ac:dyDescent="0.25">
      <c r="AE88" s="266" t="s">
        <v>174</v>
      </c>
      <c r="AF88">
        <v>-8.1</v>
      </c>
      <c r="AG88">
        <v>19.100000000000001</v>
      </c>
    </row>
    <row r="89" spans="31:33" x14ac:dyDescent="0.25">
      <c r="AE89" s="266">
        <v>43009</v>
      </c>
      <c r="AF89">
        <v>2.2999999999999998</v>
      </c>
      <c r="AG89">
        <v>18.5</v>
      </c>
    </row>
    <row r="90" spans="31:33" x14ac:dyDescent="0.25">
      <c r="AE90" s="266">
        <v>43010</v>
      </c>
      <c r="AF90">
        <v>0.2</v>
      </c>
      <c r="AG90">
        <v>14.6</v>
      </c>
    </row>
    <row r="91" spans="31:33" x14ac:dyDescent="0.25">
      <c r="AE91" s="266">
        <v>43011</v>
      </c>
      <c r="AF91">
        <v>11.9</v>
      </c>
      <c r="AG91">
        <v>16.100000000000001</v>
      </c>
    </row>
    <row r="92" spans="31:33" x14ac:dyDescent="0.25">
      <c r="AE92" s="266">
        <v>43012</v>
      </c>
      <c r="AF92">
        <v>8.8000000000000007</v>
      </c>
      <c r="AG92">
        <v>8</v>
      </c>
    </row>
    <row r="93" spans="31:33" x14ac:dyDescent="0.25">
      <c r="AE93" s="266">
        <v>43040</v>
      </c>
      <c r="AF93">
        <v>-6</v>
      </c>
      <c r="AG93">
        <v>5.9</v>
      </c>
    </row>
    <row r="94" spans="31:33" x14ac:dyDescent="0.25">
      <c r="AE94" s="266">
        <v>43041</v>
      </c>
      <c r="AF94">
        <v>7.7</v>
      </c>
      <c r="AG94">
        <v>9.5</v>
      </c>
    </row>
    <row r="95" spans="31:33" x14ac:dyDescent="0.25">
      <c r="AE95" s="266">
        <v>43042</v>
      </c>
      <c r="AF95">
        <v>12.9</v>
      </c>
      <c r="AG95">
        <v>13.6</v>
      </c>
    </row>
    <row r="96" spans="31:33" x14ac:dyDescent="0.25">
      <c r="AE96" s="266">
        <v>43043</v>
      </c>
      <c r="AF96">
        <v>14.2</v>
      </c>
      <c r="AG96">
        <v>22.2</v>
      </c>
    </row>
    <row r="97" spans="31:33" x14ac:dyDescent="0.25">
      <c r="AE97" s="266">
        <v>43070</v>
      </c>
      <c r="AF97">
        <v>35.299999999999997</v>
      </c>
      <c r="AG97">
        <v>27.4</v>
      </c>
    </row>
    <row r="98" spans="31:33" x14ac:dyDescent="0.25">
      <c r="AE98" s="266">
        <v>43071</v>
      </c>
      <c r="AF98">
        <v>27.2</v>
      </c>
      <c r="AG98">
        <v>22</v>
      </c>
    </row>
    <row r="99" spans="31:33" x14ac:dyDescent="0.25">
      <c r="AE99" s="266">
        <v>43072</v>
      </c>
      <c r="AF99">
        <v>25.6</v>
      </c>
      <c r="AG99">
        <v>19.8</v>
      </c>
    </row>
    <row r="100" spans="31:33" x14ac:dyDescent="0.25">
      <c r="AE100" s="266">
        <v>43073</v>
      </c>
      <c r="AF100">
        <v>16.3</v>
      </c>
      <c r="AG100">
        <v>14.8</v>
      </c>
    </row>
    <row r="101" spans="31:33" x14ac:dyDescent="0.25">
      <c r="AE101" s="266">
        <v>41275</v>
      </c>
      <c r="AF101">
        <v>11.6</v>
      </c>
      <c r="AG101">
        <v>11.6</v>
      </c>
    </row>
    <row r="102" spans="31:33" x14ac:dyDescent="0.25">
      <c r="AE102" s="266">
        <v>41306</v>
      </c>
      <c r="AF102">
        <v>12</v>
      </c>
      <c r="AG102">
        <v>12.4</v>
      </c>
    </row>
    <row r="103" spans="31:33" x14ac:dyDescent="0.25">
      <c r="AE103" s="266">
        <v>41334</v>
      </c>
      <c r="AF103">
        <v>11.3</v>
      </c>
      <c r="AG103">
        <v>11.9</v>
      </c>
    </row>
    <row r="104" spans="31:33" x14ac:dyDescent="0.25">
      <c r="AE104" s="266">
        <v>41365</v>
      </c>
      <c r="AF104">
        <v>21.1</v>
      </c>
      <c r="AG104">
        <v>21.4</v>
      </c>
    </row>
    <row r="105" spans="31:33" x14ac:dyDescent="0.25">
      <c r="AE105" s="266">
        <v>41640</v>
      </c>
      <c r="AF105">
        <v>10.8</v>
      </c>
      <c r="AG105">
        <v>12.1</v>
      </c>
    </row>
    <row r="106" spans="31:33" x14ac:dyDescent="0.25">
      <c r="AE106" s="266">
        <v>41671</v>
      </c>
      <c r="AF106">
        <v>10.7</v>
      </c>
      <c r="AG106">
        <v>12</v>
      </c>
    </row>
    <row r="107" spans="31:33" x14ac:dyDescent="0.25">
      <c r="AE107" s="266">
        <v>41699</v>
      </c>
      <c r="AF107">
        <v>9.6999999999999993</v>
      </c>
      <c r="AG107">
        <v>11.3</v>
      </c>
    </row>
    <row r="108" spans="31:33" x14ac:dyDescent="0.25">
      <c r="AE108" s="266">
        <v>41730</v>
      </c>
      <c r="AF108">
        <v>15.1</v>
      </c>
      <c r="AG108">
        <v>12.9</v>
      </c>
    </row>
    <row r="109" spans="31:33" x14ac:dyDescent="0.25">
      <c r="AE109" s="266">
        <v>42005</v>
      </c>
      <c r="AF109">
        <v>8.1999999999999993</v>
      </c>
      <c r="AG109">
        <v>8.6999999999999993</v>
      </c>
    </row>
    <row r="110" spans="31:33" x14ac:dyDescent="0.25">
      <c r="AE110" s="266">
        <v>42036</v>
      </c>
      <c r="AF110">
        <v>14</v>
      </c>
      <c r="AG110">
        <v>12.9</v>
      </c>
    </row>
    <row r="111" spans="31:33" x14ac:dyDescent="0.25">
      <c r="AE111" s="266">
        <v>42064</v>
      </c>
      <c r="AF111">
        <v>11.2</v>
      </c>
      <c r="AG111">
        <v>10.5</v>
      </c>
    </row>
    <row r="112" spans="31:33" x14ac:dyDescent="0.25">
      <c r="AE112" s="266">
        <v>42095</v>
      </c>
      <c r="AF112">
        <v>11.1</v>
      </c>
      <c r="AG112">
        <v>11.3</v>
      </c>
    </row>
    <row r="113" spans="31:33" x14ac:dyDescent="0.25">
      <c r="AE113" s="266">
        <v>42370</v>
      </c>
      <c r="AF113">
        <v>11.7</v>
      </c>
      <c r="AG113">
        <v>11.9</v>
      </c>
    </row>
    <row r="114" spans="31:33" x14ac:dyDescent="0.25">
      <c r="AE114" s="266">
        <v>42401</v>
      </c>
      <c r="AF114">
        <v>10.7</v>
      </c>
      <c r="AG114">
        <v>10.9</v>
      </c>
    </row>
    <row r="115" spans="31:33" x14ac:dyDescent="0.25">
      <c r="AE115" s="266">
        <v>42430</v>
      </c>
      <c r="AF115">
        <v>8.1</v>
      </c>
      <c r="AG115">
        <v>7.8</v>
      </c>
    </row>
    <row r="116" spans="31:33" x14ac:dyDescent="0.25">
      <c r="AE116" s="266">
        <v>42461</v>
      </c>
    </row>
  </sheetData>
  <pageMargins left="0.7" right="0.7" top="0.75" bottom="0.75" header="0.3" footer="0.3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C00000"/>
  </sheetPr>
  <dimension ref="A1:AQ114"/>
  <sheetViews>
    <sheetView workbookViewId="0">
      <selection activeCell="L23" sqref="L23"/>
    </sheetView>
  </sheetViews>
  <sheetFormatPr defaultColWidth="12.42578125" defaultRowHeight="12.75" x14ac:dyDescent="0.2"/>
  <cols>
    <col min="1" max="1" width="1.28515625" style="2" customWidth="1"/>
    <col min="2" max="2" width="10.28515625" style="2" customWidth="1"/>
    <col min="3" max="3" width="8" style="2" customWidth="1"/>
    <col min="4" max="4" width="11.42578125" style="2" customWidth="1"/>
    <col min="5" max="5" width="5.28515625" style="2" customWidth="1"/>
    <col min="6" max="6" width="11.7109375" style="2" customWidth="1"/>
    <col min="7" max="7" width="6" style="2" customWidth="1"/>
    <col min="8" max="8" width="13.7109375" style="2" customWidth="1"/>
    <col min="9" max="9" width="4.85546875" style="2" customWidth="1"/>
    <col min="10" max="10" width="13" style="2" customWidth="1"/>
    <col min="11" max="11" width="5.140625" style="2" customWidth="1"/>
    <col min="12" max="12" width="11.7109375" style="2" customWidth="1"/>
    <col min="13" max="13" width="12.42578125" style="2" customWidth="1"/>
    <col min="14" max="14" width="12.42578125" style="2"/>
    <col min="15" max="15" width="14.42578125" style="2" customWidth="1"/>
    <col min="16" max="27" width="10.42578125" style="2" customWidth="1"/>
    <col min="28" max="28" width="12.42578125" style="2" customWidth="1"/>
    <col min="29" max="31" width="12.42578125" style="2"/>
    <col min="32" max="33" width="8.85546875" style="2" customWidth="1"/>
    <col min="34" max="35" width="8.7109375" style="2" customWidth="1"/>
    <col min="36" max="38" width="7.42578125" style="2" customWidth="1"/>
    <col min="39" max="39" width="7.28515625" style="2" customWidth="1"/>
    <col min="40" max="40" width="8.28515625" style="2" customWidth="1"/>
    <col min="41" max="41" width="8.7109375" style="2" customWidth="1"/>
    <col min="42" max="42" width="9.42578125" style="2" customWidth="1"/>
    <col min="43" max="43" width="9.140625" style="2" customWidth="1"/>
    <col min="44" max="256" width="12.42578125" style="2"/>
    <col min="257" max="257" width="1.28515625" style="2" customWidth="1"/>
    <col min="258" max="258" width="10.28515625" style="2" customWidth="1"/>
    <col min="259" max="259" width="6.42578125" style="2" customWidth="1"/>
    <col min="260" max="260" width="11.42578125" style="2" customWidth="1"/>
    <col min="261" max="261" width="5.28515625" style="2" customWidth="1"/>
    <col min="262" max="262" width="11.7109375" style="2" customWidth="1"/>
    <col min="263" max="263" width="6" style="2" customWidth="1"/>
    <col min="264" max="264" width="11.140625" style="2" customWidth="1"/>
    <col min="265" max="265" width="4.85546875" style="2" customWidth="1"/>
    <col min="266" max="266" width="13" style="2" customWidth="1"/>
    <col min="267" max="267" width="5.140625" style="2" customWidth="1"/>
    <col min="268" max="268" width="11.7109375" style="2" customWidth="1"/>
    <col min="269" max="269" width="12.42578125" style="2" customWidth="1"/>
    <col min="270" max="270" width="12.42578125" style="2"/>
    <col min="271" max="271" width="14.42578125" style="2" customWidth="1"/>
    <col min="272" max="272" width="10" style="2" customWidth="1"/>
    <col min="273" max="274" width="10.42578125" style="2" customWidth="1"/>
    <col min="275" max="275" width="10.28515625" style="2" customWidth="1"/>
    <col min="276" max="276" width="11.28515625" style="2" customWidth="1"/>
    <col min="277" max="283" width="12.42578125" style="2"/>
    <col min="284" max="284" width="12.42578125" style="2" customWidth="1"/>
    <col min="285" max="287" width="12.42578125" style="2"/>
    <col min="288" max="289" width="8.85546875" style="2" customWidth="1"/>
    <col min="290" max="291" width="8.7109375" style="2" customWidth="1"/>
    <col min="292" max="294" width="7.42578125" style="2" customWidth="1"/>
    <col min="295" max="295" width="7.28515625" style="2" customWidth="1"/>
    <col min="296" max="296" width="8.28515625" style="2" customWidth="1"/>
    <col min="297" max="297" width="8.7109375" style="2" customWidth="1"/>
    <col min="298" max="298" width="9.42578125" style="2" customWidth="1"/>
    <col min="299" max="299" width="9.140625" style="2" customWidth="1"/>
    <col min="300" max="512" width="12.42578125" style="2"/>
    <col min="513" max="513" width="1.28515625" style="2" customWidth="1"/>
    <col min="514" max="514" width="10.28515625" style="2" customWidth="1"/>
    <col min="515" max="515" width="6.42578125" style="2" customWidth="1"/>
    <col min="516" max="516" width="11.42578125" style="2" customWidth="1"/>
    <col min="517" max="517" width="5.28515625" style="2" customWidth="1"/>
    <col min="518" max="518" width="11.7109375" style="2" customWidth="1"/>
    <col min="519" max="519" width="6" style="2" customWidth="1"/>
    <col min="520" max="520" width="11.140625" style="2" customWidth="1"/>
    <col min="521" max="521" width="4.85546875" style="2" customWidth="1"/>
    <col min="522" max="522" width="13" style="2" customWidth="1"/>
    <col min="523" max="523" width="5.140625" style="2" customWidth="1"/>
    <col min="524" max="524" width="11.7109375" style="2" customWidth="1"/>
    <col min="525" max="525" width="12.42578125" style="2" customWidth="1"/>
    <col min="526" max="526" width="12.42578125" style="2"/>
    <col min="527" max="527" width="14.42578125" style="2" customWidth="1"/>
    <col min="528" max="528" width="10" style="2" customWidth="1"/>
    <col min="529" max="530" width="10.42578125" style="2" customWidth="1"/>
    <col min="531" max="531" width="10.28515625" style="2" customWidth="1"/>
    <col min="532" max="532" width="11.28515625" style="2" customWidth="1"/>
    <col min="533" max="539" width="12.42578125" style="2"/>
    <col min="540" max="540" width="12.42578125" style="2" customWidth="1"/>
    <col min="541" max="543" width="12.42578125" style="2"/>
    <col min="544" max="545" width="8.85546875" style="2" customWidth="1"/>
    <col min="546" max="547" width="8.7109375" style="2" customWidth="1"/>
    <col min="548" max="550" width="7.42578125" style="2" customWidth="1"/>
    <col min="551" max="551" width="7.28515625" style="2" customWidth="1"/>
    <col min="552" max="552" width="8.28515625" style="2" customWidth="1"/>
    <col min="553" max="553" width="8.7109375" style="2" customWidth="1"/>
    <col min="554" max="554" width="9.42578125" style="2" customWidth="1"/>
    <col min="555" max="555" width="9.140625" style="2" customWidth="1"/>
    <col min="556" max="768" width="12.42578125" style="2"/>
    <col min="769" max="769" width="1.28515625" style="2" customWidth="1"/>
    <col min="770" max="770" width="10.28515625" style="2" customWidth="1"/>
    <col min="771" max="771" width="6.42578125" style="2" customWidth="1"/>
    <col min="772" max="772" width="11.42578125" style="2" customWidth="1"/>
    <col min="773" max="773" width="5.28515625" style="2" customWidth="1"/>
    <col min="774" max="774" width="11.7109375" style="2" customWidth="1"/>
    <col min="775" max="775" width="6" style="2" customWidth="1"/>
    <col min="776" max="776" width="11.140625" style="2" customWidth="1"/>
    <col min="777" max="777" width="4.85546875" style="2" customWidth="1"/>
    <col min="778" max="778" width="13" style="2" customWidth="1"/>
    <col min="779" max="779" width="5.140625" style="2" customWidth="1"/>
    <col min="780" max="780" width="11.7109375" style="2" customWidth="1"/>
    <col min="781" max="781" width="12.42578125" style="2" customWidth="1"/>
    <col min="782" max="782" width="12.42578125" style="2"/>
    <col min="783" max="783" width="14.42578125" style="2" customWidth="1"/>
    <col min="784" max="784" width="10" style="2" customWidth="1"/>
    <col min="785" max="786" width="10.42578125" style="2" customWidth="1"/>
    <col min="787" max="787" width="10.28515625" style="2" customWidth="1"/>
    <col min="788" max="788" width="11.28515625" style="2" customWidth="1"/>
    <col min="789" max="795" width="12.42578125" style="2"/>
    <col min="796" max="796" width="12.42578125" style="2" customWidth="1"/>
    <col min="797" max="799" width="12.42578125" style="2"/>
    <col min="800" max="801" width="8.85546875" style="2" customWidth="1"/>
    <col min="802" max="803" width="8.7109375" style="2" customWidth="1"/>
    <col min="804" max="806" width="7.42578125" style="2" customWidth="1"/>
    <col min="807" max="807" width="7.28515625" style="2" customWidth="1"/>
    <col min="808" max="808" width="8.28515625" style="2" customWidth="1"/>
    <col min="809" max="809" width="8.7109375" style="2" customWidth="1"/>
    <col min="810" max="810" width="9.42578125" style="2" customWidth="1"/>
    <col min="811" max="811" width="9.140625" style="2" customWidth="1"/>
    <col min="812" max="1024" width="12.42578125" style="2"/>
    <col min="1025" max="1025" width="1.28515625" style="2" customWidth="1"/>
    <col min="1026" max="1026" width="10.28515625" style="2" customWidth="1"/>
    <col min="1027" max="1027" width="6.42578125" style="2" customWidth="1"/>
    <col min="1028" max="1028" width="11.42578125" style="2" customWidth="1"/>
    <col min="1029" max="1029" width="5.28515625" style="2" customWidth="1"/>
    <col min="1030" max="1030" width="11.7109375" style="2" customWidth="1"/>
    <col min="1031" max="1031" width="6" style="2" customWidth="1"/>
    <col min="1032" max="1032" width="11.140625" style="2" customWidth="1"/>
    <col min="1033" max="1033" width="4.85546875" style="2" customWidth="1"/>
    <col min="1034" max="1034" width="13" style="2" customWidth="1"/>
    <col min="1035" max="1035" width="5.140625" style="2" customWidth="1"/>
    <col min="1036" max="1036" width="11.7109375" style="2" customWidth="1"/>
    <col min="1037" max="1037" width="12.42578125" style="2" customWidth="1"/>
    <col min="1038" max="1038" width="12.42578125" style="2"/>
    <col min="1039" max="1039" width="14.42578125" style="2" customWidth="1"/>
    <col min="1040" max="1040" width="10" style="2" customWidth="1"/>
    <col min="1041" max="1042" width="10.42578125" style="2" customWidth="1"/>
    <col min="1043" max="1043" width="10.28515625" style="2" customWidth="1"/>
    <col min="1044" max="1044" width="11.28515625" style="2" customWidth="1"/>
    <col min="1045" max="1051" width="12.42578125" style="2"/>
    <col min="1052" max="1052" width="12.42578125" style="2" customWidth="1"/>
    <col min="1053" max="1055" width="12.42578125" style="2"/>
    <col min="1056" max="1057" width="8.85546875" style="2" customWidth="1"/>
    <col min="1058" max="1059" width="8.7109375" style="2" customWidth="1"/>
    <col min="1060" max="1062" width="7.42578125" style="2" customWidth="1"/>
    <col min="1063" max="1063" width="7.28515625" style="2" customWidth="1"/>
    <col min="1064" max="1064" width="8.28515625" style="2" customWidth="1"/>
    <col min="1065" max="1065" width="8.7109375" style="2" customWidth="1"/>
    <col min="1066" max="1066" width="9.42578125" style="2" customWidth="1"/>
    <col min="1067" max="1067" width="9.140625" style="2" customWidth="1"/>
    <col min="1068" max="1280" width="12.42578125" style="2"/>
    <col min="1281" max="1281" width="1.28515625" style="2" customWidth="1"/>
    <col min="1282" max="1282" width="10.28515625" style="2" customWidth="1"/>
    <col min="1283" max="1283" width="6.42578125" style="2" customWidth="1"/>
    <col min="1284" max="1284" width="11.42578125" style="2" customWidth="1"/>
    <col min="1285" max="1285" width="5.28515625" style="2" customWidth="1"/>
    <col min="1286" max="1286" width="11.7109375" style="2" customWidth="1"/>
    <col min="1287" max="1287" width="6" style="2" customWidth="1"/>
    <col min="1288" max="1288" width="11.140625" style="2" customWidth="1"/>
    <col min="1289" max="1289" width="4.85546875" style="2" customWidth="1"/>
    <col min="1290" max="1290" width="13" style="2" customWidth="1"/>
    <col min="1291" max="1291" width="5.140625" style="2" customWidth="1"/>
    <col min="1292" max="1292" width="11.7109375" style="2" customWidth="1"/>
    <col min="1293" max="1293" width="12.42578125" style="2" customWidth="1"/>
    <col min="1294" max="1294" width="12.42578125" style="2"/>
    <col min="1295" max="1295" width="14.42578125" style="2" customWidth="1"/>
    <col min="1296" max="1296" width="10" style="2" customWidth="1"/>
    <col min="1297" max="1298" width="10.42578125" style="2" customWidth="1"/>
    <col min="1299" max="1299" width="10.28515625" style="2" customWidth="1"/>
    <col min="1300" max="1300" width="11.28515625" style="2" customWidth="1"/>
    <col min="1301" max="1307" width="12.42578125" style="2"/>
    <col min="1308" max="1308" width="12.42578125" style="2" customWidth="1"/>
    <col min="1309" max="1311" width="12.42578125" style="2"/>
    <col min="1312" max="1313" width="8.85546875" style="2" customWidth="1"/>
    <col min="1314" max="1315" width="8.7109375" style="2" customWidth="1"/>
    <col min="1316" max="1318" width="7.42578125" style="2" customWidth="1"/>
    <col min="1319" max="1319" width="7.28515625" style="2" customWidth="1"/>
    <col min="1320" max="1320" width="8.28515625" style="2" customWidth="1"/>
    <col min="1321" max="1321" width="8.7109375" style="2" customWidth="1"/>
    <col min="1322" max="1322" width="9.42578125" style="2" customWidth="1"/>
    <col min="1323" max="1323" width="9.140625" style="2" customWidth="1"/>
    <col min="1324" max="1536" width="12.42578125" style="2"/>
    <col min="1537" max="1537" width="1.28515625" style="2" customWidth="1"/>
    <col min="1538" max="1538" width="10.28515625" style="2" customWidth="1"/>
    <col min="1539" max="1539" width="6.42578125" style="2" customWidth="1"/>
    <col min="1540" max="1540" width="11.42578125" style="2" customWidth="1"/>
    <col min="1541" max="1541" width="5.28515625" style="2" customWidth="1"/>
    <col min="1542" max="1542" width="11.7109375" style="2" customWidth="1"/>
    <col min="1543" max="1543" width="6" style="2" customWidth="1"/>
    <col min="1544" max="1544" width="11.140625" style="2" customWidth="1"/>
    <col min="1545" max="1545" width="4.85546875" style="2" customWidth="1"/>
    <col min="1546" max="1546" width="13" style="2" customWidth="1"/>
    <col min="1547" max="1547" width="5.140625" style="2" customWidth="1"/>
    <col min="1548" max="1548" width="11.7109375" style="2" customWidth="1"/>
    <col min="1549" max="1549" width="12.42578125" style="2" customWidth="1"/>
    <col min="1550" max="1550" width="12.42578125" style="2"/>
    <col min="1551" max="1551" width="14.42578125" style="2" customWidth="1"/>
    <col min="1552" max="1552" width="10" style="2" customWidth="1"/>
    <col min="1553" max="1554" width="10.42578125" style="2" customWidth="1"/>
    <col min="1555" max="1555" width="10.28515625" style="2" customWidth="1"/>
    <col min="1556" max="1556" width="11.28515625" style="2" customWidth="1"/>
    <col min="1557" max="1563" width="12.42578125" style="2"/>
    <col min="1564" max="1564" width="12.42578125" style="2" customWidth="1"/>
    <col min="1565" max="1567" width="12.42578125" style="2"/>
    <col min="1568" max="1569" width="8.85546875" style="2" customWidth="1"/>
    <col min="1570" max="1571" width="8.7109375" style="2" customWidth="1"/>
    <col min="1572" max="1574" width="7.42578125" style="2" customWidth="1"/>
    <col min="1575" max="1575" width="7.28515625" style="2" customWidth="1"/>
    <col min="1576" max="1576" width="8.28515625" style="2" customWidth="1"/>
    <col min="1577" max="1577" width="8.7109375" style="2" customWidth="1"/>
    <col min="1578" max="1578" width="9.42578125" style="2" customWidth="1"/>
    <col min="1579" max="1579" width="9.140625" style="2" customWidth="1"/>
    <col min="1580" max="1792" width="12.42578125" style="2"/>
    <col min="1793" max="1793" width="1.28515625" style="2" customWidth="1"/>
    <col min="1794" max="1794" width="10.28515625" style="2" customWidth="1"/>
    <col min="1795" max="1795" width="6.42578125" style="2" customWidth="1"/>
    <col min="1796" max="1796" width="11.42578125" style="2" customWidth="1"/>
    <col min="1797" max="1797" width="5.28515625" style="2" customWidth="1"/>
    <col min="1798" max="1798" width="11.7109375" style="2" customWidth="1"/>
    <col min="1799" max="1799" width="6" style="2" customWidth="1"/>
    <col min="1800" max="1800" width="11.140625" style="2" customWidth="1"/>
    <col min="1801" max="1801" width="4.85546875" style="2" customWidth="1"/>
    <col min="1802" max="1802" width="13" style="2" customWidth="1"/>
    <col min="1803" max="1803" width="5.140625" style="2" customWidth="1"/>
    <col min="1804" max="1804" width="11.7109375" style="2" customWidth="1"/>
    <col min="1805" max="1805" width="12.42578125" style="2" customWidth="1"/>
    <col min="1806" max="1806" width="12.42578125" style="2"/>
    <col min="1807" max="1807" width="14.42578125" style="2" customWidth="1"/>
    <col min="1808" max="1808" width="10" style="2" customWidth="1"/>
    <col min="1809" max="1810" width="10.42578125" style="2" customWidth="1"/>
    <col min="1811" max="1811" width="10.28515625" style="2" customWidth="1"/>
    <col min="1812" max="1812" width="11.28515625" style="2" customWidth="1"/>
    <col min="1813" max="1819" width="12.42578125" style="2"/>
    <col min="1820" max="1820" width="12.42578125" style="2" customWidth="1"/>
    <col min="1821" max="1823" width="12.42578125" style="2"/>
    <col min="1824" max="1825" width="8.85546875" style="2" customWidth="1"/>
    <col min="1826" max="1827" width="8.7109375" style="2" customWidth="1"/>
    <col min="1828" max="1830" width="7.42578125" style="2" customWidth="1"/>
    <col min="1831" max="1831" width="7.28515625" style="2" customWidth="1"/>
    <col min="1832" max="1832" width="8.28515625" style="2" customWidth="1"/>
    <col min="1833" max="1833" width="8.7109375" style="2" customWidth="1"/>
    <col min="1834" max="1834" width="9.42578125" style="2" customWidth="1"/>
    <col min="1835" max="1835" width="9.140625" style="2" customWidth="1"/>
    <col min="1836" max="2048" width="12.42578125" style="2"/>
    <col min="2049" max="2049" width="1.28515625" style="2" customWidth="1"/>
    <col min="2050" max="2050" width="10.28515625" style="2" customWidth="1"/>
    <col min="2051" max="2051" width="6.42578125" style="2" customWidth="1"/>
    <col min="2052" max="2052" width="11.42578125" style="2" customWidth="1"/>
    <col min="2053" max="2053" width="5.28515625" style="2" customWidth="1"/>
    <col min="2054" max="2054" width="11.7109375" style="2" customWidth="1"/>
    <col min="2055" max="2055" width="6" style="2" customWidth="1"/>
    <col min="2056" max="2056" width="11.140625" style="2" customWidth="1"/>
    <col min="2057" max="2057" width="4.85546875" style="2" customWidth="1"/>
    <col min="2058" max="2058" width="13" style="2" customWidth="1"/>
    <col min="2059" max="2059" width="5.140625" style="2" customWidth="1"/>
    <col min="2060" max="2060" width="11.7109375" style="2" customWidth="1"/>
    <col min="2061" max="2061" width="12.42578125" style="2" customWidth="1"/>
    <col min="2062" max="2062" width="12.42578125" style="2"/>
    <col min="2063" max="2063" width="14.42578125" style="2" customWidth="1"/>
    <col min="2064" max="2064" width="10" style="2" customWidth="1"/>
    <col min="2065" max="2066" width="10.42578125" style="2" customWidth="1"/>
    <col min="2067" max="2067" width="10.28515625" style="2" customWidth="1"/>
    <col min="2068" max="2068" width="11.28515625" style="2" customWidth="1"/>
    <col min="2069" max="2075" width="12.42578125" style="2"/>
    <col min="2076" max="2076" width="12.42578125" style="2" customWidth="1"/>
    <col min="2077" max="2079" width="12.42578125" style="2"/>
    <col min="2080" max="2081" width="8.85546875" style="2" customWidth="1"/>
    <col min="2082" max="2083" width="8.7109375" style="2" customWidth="1"/>
    <col min="2084" max="2086" width="7.42578125" style="2" customWidth="1"/>
    <col min="2087" max="2087" width="7.28515625" style="2" customWidth="1"/>
    <col min="2088" max="2088" width="8.28515625" style="2" customWidth="1"/>
    <col min="2089" max="2089" width="8.7109375" style="2" customWidth="1"/>
    <col min="2090" max="2090" width="9.42578125" style="2" customWidth="1"/>
    <col min="2091" max="2091" width="9.140625" style="2" customWidth="1"/>
    <col min="2092" max="2304" width="12.42578125" style="2"/>
    <col min="2305" max="2305" width="1.28515625" style="2" customWidth="1"/>
    <col min="2306" max="2306" width="10.28515625" style="2" customWidth="1"/>
    <col min="2307" max="2307" width="6.42578125" style="2" customWidth="1"/>
    <col min="2308" max="2308" width="11.42578125" style="2" customWidth="1"/>
    <col min="2309" max="2309" width="5.28515625" style="2" customWidth="1"/>
    <col min="2310" max="2310" width="11.7109375" style="2" customWidth="1"/>
    <col min="2311" max="2311" width="6" style="2" customWidth="1"/>
    <col min="2312" max="2312" width="11.140625" style="2" customWidth="1"/>
    <col min="2313" max="2313" width="4.85546875" style="2" customWidth="1"/>
    <col min="2314" max="2314" width="13" style="2" customWidth="1"/>
    <col min="2315" max="2315" width="5.140625" style="2" customWidth="1"/>
    <col min="2316" max="2316" width="11.7109375" style="2" customWidth="1"/>
    <col min="2317" max="2317" width="12.42578125" style="2" customWidth="1"/>
    <col min="2318" max="2318" width="12.42578125" style="2"/>
    <col min="2319" max="2319" width="14.42578125" style="2" customWidth="1"/>
    <col min="2320" max="2320" width="10" style="2" customWidth="1"/>
    <col min="2321" max="2322" width="10.42578125" style="2" customWidth="1"/>
    <col min="2323" max="2323" width="10.28515625" style="2" customWidth="1"/>
    <col min="2324" max="2324" width="11.28515625" style="2" customWidth="1"/>
    <col min="2325" max="2331" width="12.42578125" style="2"/>
    <col min="2332" max="2332" width="12.42578125" style="2" customWidth="1"/>
    <col min="2333" max="2335" width="12.42578125" style="2"/>
    <col min="2336" max="2337" width="8.85546875" style="2" customWidth="1"/>
    <col min="2338" max="2339" width="8.7109375" style="2" customWidth="1"/>
    <col min="2340" max="2342" width="7.42578125" style="2" customWidth="1"/>
    <col min="2343" max="2343" width="7.28515625" style="2" customWidth="1"/>
    <col min="2344" max="2344" width="8.28515625" style="2" customWidth="1"/>
    <col min="2345" max="2345" width="8.7109375" style="2" customWidth="1"/>
    <col min="2346" max="2346" width="9.42578125" style="2" customWidth="1"/>
    <col min="2347" max="2347" width="9.140625" style="2" customWidth="1"/>
    <col min="2348" max="2560" width="12.42578125" style="2"/>
    <col min="2561" max="2561" width="1.28515625" style="2" customWidth="1"/>
    <col min="2562" max="2562" width="10.28515625" style="2" customWidth="1"/>
    <col min="2563" max="2563" width="6.42578125" style="2" customWidth="1"/>
    <col min="2564" max="2564" width="11.42578125" style="2" customWidth="1"/>
    <col min="2565" max="2565" width="5.28515625" style="2" customWidth="1"/>
    <col min="2566" max="2566" width="11.7109375" style="2" customWidth="1"/>
    <col min="2567" max="2567" width="6" style="2" customWidth="1"/>
    <col min="2568" max="2568" width="11.140625" style="2" customWidth="1"/>
    <col min="2569" max="2569" width="4.85546875" style="2" customWidth="1"/>
    <col min="2570" max="2570" width="13" style="2" customWidth="1"/>
    <col min="2571" max="2571" width="5.140625" style="2" customWidth="1"/>
    <col min="2572" max="2572" width="11.7109375" style="2" customWidth="1"/>
    <col min="2573" max="2573" width="12.42578125" style="2" customWidth="1"/>
    <col min="2574" max="2574" width="12.42578125" style="2"/>
    <col min="2575" max="2575" width="14.42578125" style="2" customWidth="1"/>
    <col min="2576" max="2576" width="10" style="2" customWidth="1"/>
    <col min="2577" max="2578" width="10.42578125" style="2" customWidth="1"/>
    <col min="2579" max="2579" width="10.28515625" style="2" customWidth="1"/>
    <col min="2580" max="2580" width="11.28515625" style="2" customWidth="1"/>
    <col min="2581" max="2587" width="12.42578125" style="2"/>
    <col min="2588" max="2588" width="12.42578125" style="2" customWidth="1"/>
    <col min="2589" max="2591" width="12.42578125" style="2"/>
    <col min="2592" max="2593" width="8.85546875" style="2" customWidth="1"/>
    <col min="2594" max="2595" width="8.7109375" style="2" customWidth="1"/>
    <col min="2596" max="2598" width="7.42578125" style="2" customWidth="1"/>
    <col min="2599" max="2599" width="7.28515625" style="2" customWidth="1"/>
    <col min="2600" max="2600" width="8.28515625" style="2" customWidth="1"/>
    <col min="2601" max="2601" width="8.7109375" style="2" customWidth="1"/>
    <col min="2602" max="2602" width="9.42578125" style="2" customWidth="1"/>
    <col min="2603" max="2603" width="9.140625" style="2" customWidth="1"/>
    <col min="2604" max="2816" width="12.42578125" style="2"/>
    <col min="2817" max="2817" width="1.28515625" style="2" customWidth="1"/>
    <col min="2818" max="2818" width="10.28515625" style="2" customWidth="1"/>
    <col min="2819" max="2819" width="6.42578125" style="2" customWidth="1"/>
    <col min="2820" max="2820" width="11.42578125" style="2" customWidth="1"/>
    <col min="2821" max="2821" width="5.28515625" style="2" customWidth="1"/>
    <col min="2822" max="2822" width="11.7109375" style="2" customWidth="1"/>
    <col min="2823" max="2823" width="6" style="2" customWidth="1"/>
    <col min="2824" max="2824" width="11.140625" style="2" customWidth="1"/>
    <col min="2825" max="2825" width="4.85546875" style="2" customWidth="1"/>
    <col min="2826" max="2826" width="13" style="2" customWidth="1"/>
    <col min="2827" max="2827" width="5.140625" style="2" customWidth="1"/>
    <col min="2828" max="2828" width="11.7109375" style="2" customWidth="1"/>
    <col min="2829" max="2829" width="12.42578125" style="2" customWidth="1"/>
    <col min="2830" max="2830" width="12.42578125" style="2"/>
    <col min="2831" max="2831" width="14.42578125" style="2" customWidth="1"/>
    <col min="2832" max="2832" width="10" style="2" customWidth="1"/>
    <col min="2833" max="2834" width="10.42578125" style="2" customWidth="1"/>
    <col min="2835" max="2835" width="10.28515625" style="2" customWidth="1"/>
    <col min="2836" max="2836" width="11.28515625" style="2" customWidth="1"/>
    <col min="2837" max="2843" width="12.42578125" style="2"/>
    <col min="2844" max="2844" width="12.42578125" style="2" customWidth="1"/>
    <col min="2845" max="2847" width="12.42578125" style="2"/>
    <col min="2848" max="2849" width="8.85546875" style="2" customWidth="1"/>
    <col min="2850" max="2851" width="8.7109375" style="2" customWidth="1"/>
    <col min="2852" max="2854" width="7.42578125" style="2" customWidth="1"/>
    <col min="2855" max="2855" width="7.28515625" style="2" customWidth="1"/>
    <col min="2856" max="2856" width="8.28515625" style="2" customWidth="1"/>
    <col min="2857" max="2857" width="8.7109375" style="2" customWidth="1"/>
    <col min="2858" max="2858" width="9.42578125" style="2" customWidth="1"/>
    <col min="2859" max="2859" width="9.140625" style="2" customWidth="1"/>
    <col min="2860" max="3072" width="12.42578125" style="2"/>
    <col min="3073" max="3073" width="1.28515625" style="2" customWidth="1"/>
    <col min="3074" max="3074" width="10.28515625" style="2" customWidth="1"/>
    <col min="3075" max="3075" width="6.42578125" style="2" customWidth="1"/>
    <col min="3076" max="3076" width="11.42578125" style="2" customWidth="1"/>
    <col min="3077" max="3077" width="5.28515625" style="2" customWidth="1"/>
    <col min="3078" max="3078" width="11.7109375" style="2" customWidth="1"/>
    <col min="3079" max="3079" width="6" style="2" customWidth="1"/>
    <col min="3080" max="3080" width="11.140625" style="2" customWidth="1"/>
    <col min="3081" max="3081" width="4.85546875" style="2" customWidth="1"/>
    <col min="3082" max="3082" width="13" style="2" customWidth="1"/>
    <col min="3083" max="3083" width="5.140625" style="2" customWidth="1"/>
    <col min="3084" max="3084" width="11.7109375" style="2" customWidth="1"/>
    <col min="3085" max="3085" width="12.42578125" style="2" customWidth="1"/>
    <col min="3086" max="3086" width="12.42578125" style="2"/>
    <col min="3087" max="3087" width="14.42578125" style="2" customWidth="1"/>
    <col min="3088" max="3088" width="10" style="2" customWidth="1"/>
    <col min="3089" max="3090" width="10.42578125" style="2" customWidth="1"/>
    <col min="3091" max="3091" width="10.28515625" style="2" customWidth="1"/>
    <col min="3092" max="3092" width="11.28515625" style="2" customWidth="1"/>
    <col min="3093" max="3099" width="12.42578125" style="2"/>
    <col min="3100" max="3100" width="12.42578125" style="2" customWidth="1"/>
    <col min="3101" max="3103" width="12.42578125" style="2"/>
    <col min="3104" max="3105" width="8.85546875" style="2" customWidth="1"/>
    <col min="3106" max="3107" width="8.7109375" style="2" customWidth="1"/>
    <col min="3108" max="3110" width="7.42578125" style="2" customWidth="1"/>
    <col min="3111" max="3111" width="7.28515625" style="2" customWidth="1"/>
    <col min="3112" max="3112" width="8.28515625" style="2" customWidth="1"/>
    <col min="3113" max="3113" width="8.7109375" style="2" customWidth="1"/>
    <col min="3114" max="3114" width="9.42578125" style="2" customWidth="1"/>
    <col min="3115" max="3115" width="9.140625" style="2" customWidth="1"/>
    <col min="3116" max="3328" width="12.42578125" style="2"/>
    <col min="3329" max="3329" width="1.28515625" style="2" customWidth="1"/>
    <col min="3330" max="3330" width="10.28515625" style="2" customWidth="1"/>
    <col min="3331" max="3331" width="6.42578125" style="2" customWidth="1"/>
    <col min="3332" max="3332" width="11.42578125" style="2" customWidth="1"/>
    <col min="3333" max="3333" width="5.28515625" style="2" customWidth="1"/>
    <col min="3334" max="3334" width="11.7109375" style="2" customWidth="1"/>
    <col min="3335" max="3335" width="6" style="2" customWidth="1"/>
    <col min="3336" max="3336" width="11.140625" style="2" customWidth="1"/>
    <col min="3337" max="3337" width="4.85546875" style="2" customWidth="1"/>
    <col min="3338" max="3338" width="13" style="2" customWidth="1"/>
    <col min="3339" max="3339" width="5.140625" style="2" customWidth="1"/>
    <col min="3340" max="3340" width="11.7109375" style="2" customWidth="1"/>
    <col min="3341" max="3341" width="12.42578125" style="2" customWidth="1"/>
    <col min="3342" max="3342" width="12.42578125" style="2"/>
    <col min="3343" max="3343" width="14.42578125" style="2" customWidth="1"/>
    <col min="3344" max="3344" width="10" style="2" customWidth="1"/>
    <col min="3345" max="3346" width="10.42578125" style="2" customWidth="1"/>
    <col min="3347" max="3347" width="10.28515625" style="2" customWidth="1"/>
    <col min="3348" max="3348" width="11.28515625" style="2" customWidth="1"/>
    <col min="3349" max="3355" width="12.42578125" style="2"/>
    <col min="3356" max="3356" width="12.42578125" style="2" customWidth="1"/>
    <col min="3357" max="3359" width="12.42578125" style="2"/>
    <col min="3360" max="3361" width="8.85546875" style="2" customWidth="1"/>
    <col min="3362" max="3363" width="8.7109375" style="2" customWidth="1"/>
    <col min="3364" max="3366" width="7.42578125" style="2" customWidth="1"/>
    <col min="3367" max="3367" width="7.28515625" style="2" customWidth="1"/>
    <col min="3368" max="3368" width="8.28515625" style="2" customWidth="1"/>
    <col min="3369" max="3369" width="8.7109375" style="2" customWidth="1"/>
    <col min="3370" max="3370" width="9.42578125" style="2" customWidth="1"/>
    <col min="3371" max="3371" width="9.140625" style="2" customWidth="1"/>
    <col min="3372" max="3584" width="12.42578125" style="2"/>
    <col min="3585" max="3585" width="1.28515625" style="2" customWidth="1"/>
    <col min="3586" max="3586" width="10.28515625" style="2" customWidth="1"/>
    <col min="3587" max="3587" width="6.42578125" style="2" customWidth="1"/>
    <col min="3588" max="3588" width="11.42578125" style="2" customWidth="1"/>
    <col min="3589" max="3589" width="5.28515625" style="2" customWidth="1"/>
    <col min="3590" max="3590" width="11.7109375" style="2" customWidth="1"/>
    <col min="3591" max="3591" width="6" style="2" customWidth="1"/>
    <col min="3592" max="3592" width="11.140625" style="2" customWidth="1"/>
    <col min="3593" max="3593" width="4.85546875" style="2" customWidth="1"/>
    <col min="3594" max="3594" width="13" style="2" customWidth="1"/>
    <col min="3595" max="3595" width="5.140625" style="2" customWidth="1"/>
    <col min="3596" max="3596" width="11.7109375" style="2" customWidth="1"/>
    <col min="3597" max="3597" width="12.42578125" style="2" customWidth="1"/>
    <col min="3598" max="3598" width="12.42578125" style="2"/>
    <col min="3599" max="3599" width="14.42578125" style="2" customWidth="1"/>
    <col min="3600" max="3600" width="10" style="2" customWidth="1"/>
    <col min="3601" max="3602" width="10.42578125" style="2" customWidth="1"/>
    <col min="3603" max="3603" width="10.28515625" style="2" customWidth="1"/>
    <col min="3604" max="3604" width="11.28515625" style="2" customWidth="1"/>
    <col min="3605" max="3611" width="12.42578125" style="2"/>
    <col min="3612" max="3612" width="12.42578125" style="2" customWidth="1"/>
    <col min="3613" max="3615" width="12.42578125" style="2"/>
    <col min="3616" max="3617" width="8.85546875" style="2" customWidth="1"/>
    <col min="3618" max="3619" width="8.7109375" style="2" customWidth="1"/>
    <col min="3620" max="3622" width="7.42578125" style="2" customWidth="1"/>
    <col min="3623" max="3623" width="7.28515625" style="2" customWidth="1"/>
    <col min="3624" max="3624" width="8.28515625" style="2" customWidth="1"/>
    <col min="3625" max="3625" width="8.7109375" style="2" customWidth="1"/>
    <col min="3626" max="3626" width="9.42578125" style="2" customWidth="1"/>
    <col min="3627" max="3627" width="9.140625" style="2" customWidth="1"/>
    <col min="3628" max="3840" width="12.42578125" style="2"/>
    <col min="3841" max="3841" width="1.28515625" style="2" customWidth="1"/>
    <col min="3842" max="3842" width="10.28515625" style="2" customWidth="1"/>
    <col min="3843" max="3843" width="6.42578125" style="2" customWidth="1"/>
    <col min="3844" max="3844" width="11.42578125" style="2" customWidth="1"/>
    <col min="3845" max="3845" width="5.28515625" style="2" customWidth="1"/>
    <col min="3846" max="3846" width="11.7109375" style="2" customWidth="1"/>
    <col min="3847" max="3847" width="6" style="2" customWidth="1"/>
    <col min="3848" max="3848" width="11.140625" style="2" customWidth="1"/>
    <col min="3849" max="3849" width="4.85546875" style="2" customWidth="1"/>
    <col min="3850" max="3850" width="13" style="2" customWidth="1"/>
    <col min="3851" max="3851" width="5.140625" style="2" customWidth="1"/>
    <col min="3852" max="3852" width="11.7109375" style="2" customWidth="1"/>
    <col min="3853" max="3853" width="12.42578125" style="2" customWidth="1"/>
    <col min="3854" max="3854" width="12.42578125" style="2"/>
    <col min="3855" max="3855" width="14.42578125" style="2" customWidth="1"/>
    <col min="3856" max="3856" width="10" style="2" customWidth="1"/>
    <col min="3857" max="3858" width="10.42578125" style="2" customWidth="1"/>
    <col min="3859" max="3859" width="10.28515625" style="2" customWidth="1"/>
    <col min="3860" max="3860" width="11.28515625" style="2" customWidth="1"/>
    <col min="3861" max="3867" width="12.42578125" style="2"/>
    <col min="3868" max="3868" width="12.42578125" style="2" customWidth="1"/>
    <col min="3869" max="3871" width="12.42578125" style="2"/>
    <col min="3872" max="3873" width="8.85546875" style="2" customWidth="1"/>
    <col min="3874" max="3875" width="8.7109375" style="2" customWidth="1"/>
    <col min="3876" max="3878" width="7.42578125" style="2" customWidth="1"/>
    <col min="3879" max="3879" width="7.28515625" style="2" customWidth="1"/>
    <col min="3880" max="3880" width="8.28515625" style="2" customWidth="1"/>
    <col min="3881" max="3881" width="8.7109375" style="2" customWidth="1"/>
    <col min="3882" max="3882" width="9.42578125" style="2" customWidth="1"/>
    <col min="3883" max="3883" width="9.140625" style="2" customWidth="1"/>
    <col min="3884" max="4096" width="12.42578125" style="2"/>
    <col min="4097" max="4097" width="1.28515625" style="2" customWidth="1"/>
    <col min="4098" max="4098" width="10.28515625" style="2" customWidth="1"/>
    <col min="4099" max="4099" width="6.42578125" style="2" customWidth="1"/>
    <col min="4100" max="4100" width="11.42578125" style="2" customWidth="1"/>
    <col min="4101" max="4101" width="5.28515625" style="2" customWidth="1"/>
    <col min="4102" max="4102" width="11.7109375" style="2" customWidth="1"/>
    <col min="4103" max="4103" width="6" style="2" customWidth="1"/>
    <col min="4104" max="4104" width="11.140625" style="2" customWidth="1"/>
    <col min="4105" max="4105" width="4.85546875" style="2" customWidth="1"/>
    <col min="4106" max="4106" width="13" style="2" customWidth="1"/>
    <col min="4107" max="4107" width="5.140625" style="2" customWidth="1"/>
    <col min="4108" max="4108" width="11.7109375" style="2" customWidth="1"/>
    <col min="4109" max="4109" width="12.42578125" style="2" customWidth="1"/>
    <col min="4110" max="4110" width="12.42578125" style="2"/>
    <col min="4111" max="4111" width="14.42578125" style="2" customWidth="1"/>
    <col min="4112" max="4112" width="10" style="2" customWidth="1"/>
    <col min="4113" max="4114" width="10.42578125" style="2" customWidth="1"/>
    <col min="4115" max="4115" width="10.28515625" style="2" customWidth="1"/>
    <col min="4116" max="4116" width="11.28515625" style="2" customWidth="1"/>
    <col min="4117" max="4123" width="12.42578125" style="2"/>
    <col min="4124" max="4124" width="12.42578125" style="2" customWidth="1"/>
    <col min="4125" max="4127" width="12.42578125" style="2"/>
    <col min="4128" max="4129" width="8.85546875" style="2" customWidth="1"/>
    <col min="4130" max="4131" width="8.7109375" style="2" customWidth="1"/>
    <col min="4132" max="4134" width="7.42578125" style="2" customWidth="1"/>
    <col min="4135" max="4135" width="7.28515625" style="2" customWidth="1"/>
    <col min="4136" max="4136" width="8.28515625" style="2" customWidth="1"/>
    <col min="4137" max="4137" width="8.7109375" style="2" customWidth="1"/>
    <col min="4138" max="4138" width="9.42578125" style="2" customWidth="1"/>
    <col min="4139" max="4139" width="9.140625" style="2" customWidth="1"/>
    <col min="4140" max="4352" width="12.42578125" style="2"/>
    <col min="4353" max="4353" width="1.28515625" style="2" customWidth="1"/>
    <col min="4354" max="4354" width="10.28515625" style="2" customWidth="1"/>
    <col min="4355" max="4355" width="6.42578125" style="2" customWidth="1"/>
    <col min="4356" max="4356" width="11.42578125" style="2" customWidth="1"/>
    <col min="4357" max="4357" width="5.28515625" style="2" customWidth="1"/>
    <col min="4358" max="4358" width="11.7109375" style="2" customWidth="1"/>
    <col min="4359" max="4359" width="6" style="2" customWidth="1"/>
    <col min="4360" max="4360" width="11.140625" style="2" customWidth="1"/>
    <col min="4361" max="4361" width="4.85546875" style="2" customWidth="1"/>
    <col min="4362" max="4362" width="13" style="2" customWidth="1"/>
    <col min="4363" max="4363" width="5.140625" style="2" customWidth="1"/>
    <col min="4364" max="4364" width="11.7109375" style="2" customWidth="1"/>
    <col min="4365" max="4365" width="12.42578125" style="2" customWidth="1"/>
    <col min="4366" max="4366" width="12.42578125" style="2"/>
    <col min="4367" max="4367" width="14.42578125" style="2" customWidth="1"/>
    <col min="4368" max="4368" width="10" style="2" customWidth="1"/>
    <col min="4369" max="4370" width="10.42578125" style="2" customWidth="1"/>
    <col min="4371" max="4371" width="10.28515625" style="2" customWidth="1"/>
    <col min="4372" max="4372" width="11.28515625" style="2" customWidth="1"/>
    <col min="4373" max="4379" width="12.42578125" style="2"/>
    <col min="4380" max="4380" width="12.42578125" style="2" customWidth="1"/>
    <col min="4381" max="4383" width="12.42578125" style="2"/>
    <col min="4384" max="4385" width="8.85546875" style="2" customWidth="1"/>
    <col min="4386" max="4387" width="8.7109375" style="2" customWidth="1"/>
    <col min="4388" max="4390" width="7.42578125" style="2" customWidth="1"/>
    <col min="4391" max="4391" width="7.28515625" style="2" customWidth="1"/>
    <col min="4392" max="4392" width="8.28515625" style="2" customWidth="1"/>
    <col min="4393" max="4393" width="8.7109375" style="2" customWidth="1"/>
    <col min="4394" max="4394" width="9.42578125" style="2" customWidth="1"/>
    <col min="4395" max="4395" width="9.140625" style="2" customWidth="1"/>
    <col min="4396" max="4608" width="12.42578125" style="2"/>
    <col min="4609" max="4609" width="1.28515625" style="2" customWidth="1"/>
    <col min="4610" max="4610" width="10.28515625" style="2" customWidth="1"/>
    <col min="4611" max="4611" width="6.42578125" style="2" customWidth="1"/>
    <col min="4612" max="4612" width="11.42578125" style="2" customWidth="1"/>
    <col min="4613" max="4613" width="5.28515625" style="2" customWidth="1"/>
    <col min="4614" max="4614" width="11.7109375" style="2" customWidth="1"/>
    <col min="4615" max="4615" width="6" style="2" customWidth="1"/>
    <col min="4616" max="4616" width="11.140625" style="2" customWidth="1"/>
    <col min="4617" max="4617" width="4.85546875" style="2" customWidth="1"/>
    <col min="4618" max="4618" width="13" style="2" customWidth="1"/>
    <col min="4619" max="4619" width="5.140625" style="2" customWidth="1"/>
    <col min="4620" max="4620" width="11.7109375" style="2" customWidth="1"/>
    <col min="4621" max="4621" width="12.42578125" style="2" customWidth="1"/>
    <col min="4622" max="4622" width="12.42578125" style="2"/>
    <col min="4623" max="4623" width="14.42578125" style="2" customWidth="1"/>
    <col min="4624" max="4624" width="10" style="2" customWidth="1"/>
    <col min="4625" max="4626" width="10.42578125" style="2" customWidth="1"/>
    <col min="4627" max="4627" width="10.28515625" style="2" customWidth="1"/>
    <col min="4628" max="4628" width="11.28515625" style="2" customWidth="1"/>
    <col min="4629" max="4635" width="12.42578125" style="2"/>
    <col min="4636" max="4636" width="12.42578125" style="2" customWidth="1"/>
    <col min="4637" max="4639" width="12.42578125" style="2"/>
    <col min="4640" max="4641" width="8.85546875" style="2" customWidth="1"/>
    <col min="4642" max="4643" width="8.7109375" style="2" customWidth="1"/>
    <col min="4644" max="4646" width="7.42578125" style="2" customWidth="1"/>
    <col min="4647" max="4647" width="7.28515625" style="2" customWidth="1"/>
    <col min="4648" max="4648" width="8.28515625" style="2" customWidth="1"/>
    <col min="4649" max="4649" width="8.7109375" style="2" customWidth="1"/>
    <col min="4650" max="4650" width="9.42578125" style="2" customWidth="1"/>
    <col min="4651" max="4651" width="9.140625" style="2" customWidth="1"/>
    <col min="4652" max="4864" width="12.42578125" style="2"/>
    <col min="4865" max="4865" width="1.28515625" style="2" customWidth="1"/>
    <col min="4866" max="4866" width="10.28515625" style="2" customWidth="1"/>
    <col min="4867" max="4867" width="6.42578125" style="2" customWidth="1"/>
    <col min="4868" max="4868" width="11.42578125" style="2" customWidth="1"/>
    <col min="4869" max="4869" width="5.28515625" style="2" customWidth="1"/>
    <col min="4870" max="4870" width="11.7109375" style="2" customWidth="1"/>
    <col min="4871" max="4871" width="6" style="2" customWidth="1"/>
    <col min="4872" max="4872" width="11.140625" style="2" customWidth="1"/>
    <col min="4873" max="4873" width="4.85546875" style="2" customWidth="1"/>
    <col min="4874" max="4874" width="13" style="2" customWidth="1"/>
    <col min="4875" max="4875" width="5.140625" style="2" customWidth="1"/>
    <col min="4876" max="4876" width="11.7109375" style="2" customWidth="1"/>
    <col min="4877" max="4877" width="12.42578125" style="2" customWidth="1"/>
    <col min="4878" max="4878" width="12.42578125" style="2"/>
    <col min="4879" max="4879" width="14.42578125" style="2" customWidth="1"/>
    <col min="4880" max="4880" width="10" style="2" customWidth="1"/>
    <col min="4881" max="4882" width="10.42578125" style="2" customWidth="1"/>
    <col min="4883" max="4883" width="10.28515625" style="2" customWidth="1"/>
    <col min="4884" max="4884" width="11.28515625" style="2" customWidth="1"/>
    <col min="4885" max="4891" width="12.42578125" style="2"/>
    <col min="4892" max="4892" width="12.42578125" style="2" customWidth="1"/>
    <col min="4893" max="4895" width="12.42578125" style="2"/>
    <col min="4896" max="4897" width="8.85546875" style="2" customWidth="1"/>
    <col min="4898" max="4899" width="8.7109375" style="2" customWidth="1"/>
    <col min="4900" max="4902" width="7.42578125" style="2" customWidth="1"/>
    <col min="4903" max="4903" width="7.28515625" style="2" customWidth="1"/>
    <col min="4904" max="4904" width="8.28515625" style="2" customWidth="1"/>
    <col min="4905" max="4905" width="8.7109375" style="2" customWidth="1"/>
    <col min="4906" max="4906" width="9.42578125" style="2" customWidth="1"/>
    <col min="4907" max="4907" width="9.140625" style="2" customWidth="1"/>
    <col min="4908" max="5120" width="12.42578125" style="2"/>
    <col min="5121" max="5121" width="1.28515625" style="2" customWidth="1"/>
    <col min="5122" max="5122" width="10.28515625" style="2" customWidth="1"/>
    <col min="5123" max="5123" width="6.42578125" style="2" customWidth="1"/>
    <col min="5124" max="5124" width="11.42578125" style="2" customWidth="1"/>
    <col min="5125" max="5125" width="5.28515625" style="2" customWidth="1"/>
    <col min="5126" max="5126" width="11.7109375" style="2" customWidth="1"/>
    <col min="5127" max="5127" width="6" style="2" customWidth="1"/>
    <col min="5128" max="5128" width="11.140625" style="2" customWidth="1"/>
    <col min="5129" max="5129" width="4.85546875" style="2" customWidth="1"/>
    <col min="5130" max="5130" width="13" style="2" customWidth="1"/>
    <col min="5131" max="5131" width="5.140625" style="2" customWidth="1"/>
    <col min="5132" max="5132" width="11.7109375" style="2" customWidth="1"/>
    <col min="5133" max="5133" width="12.42578125" style="2" customWidth="1"/>
    <col min="5134" max="5134" width="12.42578125" style="2"/>
    <col min="5135" max="5135" width="14.42578125" style="2" customWidth="1"/>
    <col min="5136" max="5136" width="10" style="2" customWidth="1"/>
    <col min="5137" max="5138" width="10.42578125" style="2" customWidth="1"/>
    <col min="5139" max="5139" width="10.28515625" style="2" customWidth="1"/>
    <col min="5140" max="5140" width="11.28515625" style="2" customWidth="1"/>
    <col min="5141" max="5147" width="12.42578125" style="2"/>
    <col min="5148" max="5148" width="12.42578125" style="2" customWidth="1"/>
    <col min="5149" max="5151" width="12.42578125" style="2"/>
    <col min="5152" max="5153" width="8.85546875" style="2" customWidth="1"/>
    <col min="5154" max="5155" width="8.7109375" style="2" customWidth="1"/>
    <col min="5156" max="5158" width="7.42578125" style="2" customWidth="1"/>
    <col min="5159" max="5159" width="7.28515625" style="2" customWidth="1"/>
    <col min="5160" max="5160" width="8.28515625" style="2" customWidth="1"/>
    <col min="5161" max="5161" width="8.7109375" style="2" customWidth="1"/>
    <col min="5162" max="5162" width="9.42578125" style="2" customWidth="1"/>
    <col min="5163" max="5163" width="9.140625" style="2" customWidth="1"/>
    <col min="5164" max="5376" width="12.42578125" style="2"/>
    <col min="5377" max="5377" width="1.28515625" style="2" customWidth="1"/>
    <col min="5378" max="5378" width="10.28515625" style="2" customWidth="1"/>
    <col min="5379" max="5379" width="6.42578125" style="2" customWidth="1"/>
    <col min="5380" max="5380" width="11.42578125" style="2" customWidth="1"/>
    <col min="5381" max="5381" width="5.28515625" style="2" customWidth="1"/>
    <col min="5382" max="5382" width="11.7109375" style="2" customWidth="1"/>
    <col min="5383" max="5383" width="6" style="2" customWidth="1"/>
    <col min="5384" max="5384" width="11.140625" style="2" customWidth="1"/>
    <col min="5385" max="5385" width="4.85546875" style="2" customWidth="1"/>
    <col min="5386" max="5386" width="13" style="2" customWidth="1"/>
    <col min="5387" max="5387" width="5.140625" style="2" customWidth="1"/>
    <col min="5388" max="5388" width="11.7109375" style="2" customWidth="1"/>
    <col min="5389" max="5389" width="12.42578125" style="2" customWidth="1"/>
    <col min="5390" max="5390" width="12.42578125" style="2"/>
    <col min="5391" max="5391" width="14.42578125" style="2" customWidth="1"/>
    <col min="5392" max="5392" width="10" style="2" customWidth="1"/>
    <col min="5393" max="5394" width="10.42578125" style="2" customWidth="1"/>
    <col min="5395" max="5395" width="10.28515625" style="2" customWidth="1"/>
    <col min="5396" max="5396" width="11.28515625" style="2" customWidth="1"/>
    <col min="5397" max="5403" width="12.42578125" style="2"/>
    <col min="5404" max="5404" width="12.42578125" style="2" customWidth="1"/>
    <col min="5405" max="5407" width="12.42578125" style="2"/>
    <col min="5408" max="5409" width="8.85546875" style="2" customWidth="1"/>
    <col min="5410" max="5411" width="8.7109375" style="2" customWidth="1"/>
    <col min="5412" max="5414" width="7.42578125" style="2" customWidth="1"/>
    <col min="5415" max="5415" width="7.28515625" style="2" customWidth="1"/>
    <col min="5416" max="5416" width="8.28515625" style="2" customWidth="1"/>
    <col min="5417" max="5417" width="8.7109375" style="2" customWidth="1"/>
    <col min="5418" max="5418" width="9.42578125" style="2" customWidth="1"/>
    <col min="5419" max="5419" width="9.140625" style="2" customWidth="1"/>
    <col min="5420" max="5632" width="12.42578125" style="2"/>
    <col min="5633" max="5633" width="1.28515625" style="2" customWidth="1"/>
    <col min="5634" max="5634" width="10.28515625" style="2" customWidth="1"/>
    <col min="5635" max="5635" width="6.42578125" style="2" customWidth="1"/>
    <col min="5636" max="5636" width="11.42578125" style="2" customWidth="1"/>
    <col min="5637" max="5637" width="5.28515625" style="2" customWidth="1"/>
    <col min="5638" max="5638" width="11.7109375" style="2" customWidth="1"/>
    <col min="5639" max="5639" width="6" style="2" customWidth="1"/>
    <col min="5640" max="5640" width="11.140625" style="2" customWidth="1"/>
    <col min="5641" max="5641" width="4.85546875" style="2" customWidth="1"/>
    <col min="5642" max="5642" width="13" style="2" customWidth="1"/>
    <col min="5643" max="5643" width="5.140625" style="2" customWidth="1"/>
    <col min="5644" max="5644" width="11.7109375" style="2" customWidth="1"/>
    <col min="5645" max="5645" width="12.42578125" style="2" customWidth="1"/>
    <col min="5646" max="5646" width="12.42578125" style="2"/>
    <col min="5647" max="5647" width="14.42578125" style="2" customWidth="1"/>
    <col min="5648" max="5648" width="10" style="2" customWidth="1"/>
    <col min="5649" max="5650" width="10.42578125" style="2" customWidth="1"/>
    <col min="5651" max="5651" width="10.28515625" style="2" customWidth="1"/>
    <col min="5652" max="5652" width="11.28515625" style="2" customWidth="1"/>
    <col min="5653" max="5659" width="12.42578125" style="2"/>
    <col min="5660" max="5660" width="12.42578125" style="2" customWidth="1"/>
    <col min="5661" max="5663" width="12.42578125" style="2"/>
    <col min="5664" max="5665" width="8.85546875" style="2" customWidth="1"/>
    <col min="5666" max="5667" width="8.7109375" style="2" customWidth="1"/>
    <col min="5668" max="5670" width="7.42578125" style="2" customWidth="1"/>
    <col min="5671" max="5671" width="7.28515625" style="2" customWidth="1"/>
    <col min="5672" max="5672" width="8.28515625" style="2" customWidth="1"/>
    <col min="5673" max="5673" width="8.7109375" style="2" customWidth="1"/>
    <col min="5674" max="5674" width="9.42578125" style="2" customWidth="1"/>
    <col min="5675" max="5675" width="9.140625" style="2" customWidth="1"/>
    <col min="5676" max="5888" width="12.42578125" style="2"/>
    <col min="5889" max="5889" width="1.28515625" style="2" customWidth="1"/>
    <col min="5890" max="5890" width="10.28515625" style="2" customWidth="1"/>
    <col min="5891" max="5891" width="6.42578125" style="2" customWidth="1"/>
    <col min="5892" max="5892" width="11.42578125" style="2" customWidth="1"/>
    <col min="5893" max="5893" width="5.28515625" style="2" customWidth="1"/>
    <col min="5894" max="5894" width="11.7109375" style="2" customWidth="1"/>
    <col min="5895" max="5895" width="6" style="2" customWidth="1"/>
    <col min="5896" max="5896" width="11.140625" style="2" customWidth="1"/>
    <col min="5897" max="5897" width="4.85546875" style="2" customWidth="1"/>
    <col min="5898" max="5898" width="13" style="2" customWidth="1"/>
    <col min="5899" max="5899" width="5.140625" style="2" customWidth="1"/>
    <col min="5900" max="5900" width="11.7109375" style="2" customWidth="1"/>
    <col min="5901" max="5901" width="12.42578125" style="2" customWidth="1"/>
    <col min="5902" max="5902" width="12.42578125" style="2"/>
    <col min="5903" max="5903" width="14.42578125" style="2" customWidth="1"/>
    <col min="5904" max="5904" width="10" style="2" customWidth="1"/>
    <col min="5905" max="5906" width="10.42578125" style="2" customWidth="1"/>
    <col min="5907" max="5907" width="10.28515625" style="2" customWidth="1"/>
    <col min="5908" max="5908" width="11.28515625" style="2" customWidth="1"/>
    <col min="5909" max="5915" width="12.42578125" style="2"/>
    <col min="5916" max="5916" width="12.42578125" style="2" customWidth="1"/>
    <col min="5917" max="5919" width="12.42578125" style="2"/>
    <col min="5920" max="5921" width="8.85546875" style="2" customWidth="1"/>
    <col min="5922" max="5923" width="8.7109375" style="2" customWidth="1"/>
    <col min="5924" max="5926" width="7.42578125" style="2" customWidth="1"/>
    <col min="5927" max="5927" width="7.28515625" style="2" customWidth="1"/>
    <col min="5928" max="5928" width="8.28515625" style="2" customWidth="1"/>
    <col min="5929" max="5929" width="8.7109375" style="2" customWidth="1"/>
    <col min="5930" max="5930" width="9.42578125" style="2" customWidth="1"/>
    <col min="5931" max="5931" width="9.140625" style="2" customWidth="1"/>
    <col min="5932" max="6144" width="12.42578125" style="2"/>
    <col min="6145" max="6145" width="1.28515625" style="2" customWidth="1"/>
    <col min="6146" max="6146" width="10.28515625" style="2" customWidth="1"/>
    <col min="6147" max="6147" width="6.42578125" style="2" customWidth="1"/>
    <col min="6148" max="6148" width="11.42578125" style="2" customWidth="1"/>
    <col min="6149" max="6149" width="5.28515625" style="2" customWidth="1"/>
    <col min="6150" max="6150" width="11.7109375" style="2" customWidth="1"/>
    <col min="6151" max="6151" width="6" style="2" customWidth="1"/>
    <col min="6152" max="6152" width="11.140625" style="2" customWidth="1"/>
    <col min="6153" max="6153" width="4.85546875" style="2" customWidth="1"/>
    <col min="6154" max="6154" width="13" style="2" customWidth="1"/>
    <col min="6155" max="6155" width="5.140625" style="2" customWidth="1"/>
    <col min="6156" max="6156" width="11.7109375" style="2" customWidth="1"/>
    <col min="6157" max="6157" width="12.42578125" style="2" customWidth="1"/>
    <col min="6158" max="6158" width="12.42578125" style="2"/>
    <col min="6159" max="6159" width="14.42578125" style="2" customWidth="1"/>
    <col min="6160" max="6160" width="10" style="2" customWidth="1"/>
    <col min="6161" max="6162" width="10.42578125" style="2" customWidth="1"/>
    <col min="6163" max="6163" width="10.28515625" style="2" customWidth="1"/>
    <col min="6164" max="6164" width="11.28515625" style="2" customWidth="1"/>
    <col min="6165" max="6171" width="12.42578125" style="2"/>
    <col min="6172" max="6172" width="12.42578125" style="2" customWidth="1"/>
    <col min="6173" max="6175" width="12.42578125" style="2"/>
    <col min="6176" max="6177" width="8.85546875" style="2" customWidth="1"/>
    <col min="6178" max="6179" width="8.7109375" style="2" customWidth="1"/>
    <col min="6180" max="6182" width="7.42578125" style="2" customWidth="1"/>
    <col min="6183" max="6183" width="7.28515625" style="2" customWidth="1"/>
    <col min="6184" max="6184" width="8.28515625" style="2" customWidth="1"/>
    <col min="6185" max="6185" width="8.7109375" style="2" customWidth="1"/>
    <col min="6186" max="6186" width="9.42578125" style="2" customWidth="1"/>
    <col min="6187" max="6187" width="9.140625" style="2" customWidth="1"/>
    <col min="6188" max="6400" width="12.42578125" style="2"/>
    <col min="6401" max="6401" width="1.28515625" style="2" customWidth="1"/>
    <col min="6402" max="6402" width="10.28515625" style="2" customWidth="1"/>
    <col min="6403" max="6403" width="6.42578125" style="2" customWidth="1"/>
    <col min="6404" max="6404" width="11.42578125" style="2" customWidth="1"/>
    <col min="6405" max="6405" width="5.28515625" style="2" customWidth="1"/>
    <col min="6406" max="6406" width="11.7109375" style="2" customWidth="1"/>
    <col min="6407" max="6407" width="6" style="2" customWidth="1"/>
    <col min="6408" max="6408" width="11.140625" style="2" customWidth="1"/>
    <col min="6409" max="6409" width="4.85546875" style="2" customWidth="1"/>
    <col min="6410" max="6410" width="13" style="2" customWidth="1"/>
    <col min="6411" max="6411" width="5.140625" style="2" customWidth="1"/>
    <col min="6412" max="6412" width="11.7109375" style="2" customWidth="1"/>
    <col min="6413" max="6413" width="12.42578125" style="2" customWidth="1"/>
    <col min="6414" max="6414" width="12.42578125" style="2"/>
    <col min="6415" max="6415" width="14.42578125" style="2" customWidth="1"/>
    <col min="6416" max="6416" width="10" style="2" customWidth="1"/>
    <col min="6417" max="6418" width="10.42578125" style="2" customWidth="1"/>
    <col min="6419" max="6419" width="10.28515625" style="2" customWidth="1"/>
    <col min="6420" max="6420" width="11.28515625" style="2" customWidth="1"/>
    <col min="6421" max="6427" width="12.42578125" style="2"/>
    <col min="6428" max="6428" width="12.42578125" style="2" customWidth="1"/>
    <col min="6429" max="6431" width="12.42578125" style="2"/>
    <col min="6432" max="6433" width="8.85546875" style="2" customWidth="1"/>
    <col min="6434" max="6435" width="8.7109375" style="2" customWidth="1"/>
    <col min="6436" max="6438" width="7.42578125" style="2" customWidth="1"/>
    <col min="6439" max="6439" width="7.28515625" style="2" customWidth="1"/>
    <col min="6440" max="6440" width="8.28515625" style="2" customWidth="1"/>
    <col min="6441" max="6441" width="8.7109375" style="2" customWidth="1"/>
    <col min="6442" max="6442" width="9.42578125" style="2" customWidth="1"/>
    <col min="6443" max="6443" width="9.140625" style="2" customWidth="1"/>
    <col min="6444" max="6656" width="12.42578125" style="2"/>
    <col min="6657" max="6657" width="1.28515625" style="2" customWidth="1"/>
    <col min="6658" max="6658" width="10.28515625" style="2" customWidth="1"/>
    <col min="6659" max="6659" width="6.42578125" style="2" customWidth="1"/>
    <col min="6660" max="6660" width="11.42578125" style="2" customWidth="1"/>
    <col min="6661" max="6661" width="5.28515625" style="2" customWidth="1"/>
    <col min="6662" max="6662" width="11.7109375" style="2" customWidth="1"/>
    <col min="6663" max="6663" width="6" style="2" customWidth="1"/>
    <col min="6664" max="6664" width="11.140625" style="2" customWidth="1"/>
    <col min="6665" max="6665" width="4.85546875" style="2" customWidth="1"/>
    <col min="6666" max="6666" width="13" style="2" customWidth="1"/>
    <col min="6667" max="6667" width="5.140625" style="2" customWidth="1"/>
    <col min="6668" max="6668" width="11.7109375" style="2" customWidth="1"/>
    <col min="6669" max="6669" width="12.42578125" style="2" customWidth="1"/>
    <col min="6670" max="6670" width="12.42578125" style="2"/>
    <col min="6671" max="6671" width="14.42578125" style="2" customWidth="1"/>
    <col min="6672" max="6672" width="10" style="2" customWidth="1"/>
    <col min="6673" max="6674" width="10.42578125" style="2" customWidth="1"/>
    <col min="6675" max="6675" width="10.28515625" style="2" customWidth="1"/>
    <col min="6676" max="6676" width="11.28515625" style="2" customWidth="1"/>
    <col min="6677" max="6683" width="12.42578125" style="2"/>
    <col min="6684" max="6684" width="12.42578125" style="2" customWidth="1"/>
    <col min="6685" max="6687" width="12.42578125" style="2"/>
    <col min="6688" max="6689" width="8.85546875" style="2" customWidth="1"/>
    <col min="6690" max="6691" width="8.7109375" style="2" customWidth="1"/>
    <col min="6692" max="6694" width="7.42578125" style="2" customWidth="1"/>
    <col min="6695" max="6695" width="7.28515625" style="2" customWidth="1"/>
    <col min="6696" max="6696" width="8.28515625" style="2" customWidth="1"/>
    <col min="6697" max="6697" width="8.7109375" style="2" customWidth="1"/>
    <col min="6698" max="6698" width="9.42578125" style="2" customWidth="1"/>
    <col min="6699" max="6699" width="9.140625" style="2" customWidth="1"/>
    <col min="6700" max="6912" width="12.42578125" style="2"/>
    <col min="6913" max="6913" width="1.28515625" style="2" customWidth="1"/>
    <col min="6914" max="6914" width="10.28515625" style="2" customWidth="1"/>
    <col min="6915" max="6915" width="6.42578125" style="2" customWidth="1"/>
    <col min="6916" max="6916" width="11.42578125" style="2" customWidth="1"/>
    <col min="6917" max="6917" width="5.28515625" style="2" customWidth="1"/>
    <col min="6918" max="6918" width="11.7109375" style="2" customWidth="1"/>
    <col min="6919" max="6919" width="6" style="2" customWidth="1"/>
    <col min="6920" max="6920" width="11.140625" style="2" customWidth="1"/>
    <col min="6921" max="6921" width="4.85546875" style="2" customWidth="1"/>
    <col min="6922" max="6922" width="13" style="2" customWidth="1"/>
    <col min="6923" max="6923" width="5.140625" style="2" customWidth="1"/>
    <col min="6924" max="6924" width="11.7109375" style="2" customWidth="1"/>
    <col min="6925" max="6925" width="12.42578125" style="2" customWidth="1"/>
    <col min="6926" max="6926" width="12.42578125" style="2"/>
    <col min="6927" max="6927" width="14.42578125" style="2" customWidth="1"/>
    <col min="6928" max="6928" width="10" style="2" customWidth="1"/>
    <col min="6929" max="6930" width="10.42578125" style="2" customWidth="1"/>
    <col min="6931" max="6931" width="10.28515625" style="2" customWidth="1"/>
    <col min="6932" max="6932" width="11.28515625" style="2" customWidth="1"/>
    <col min="6933" max="6939" width="12.42578125" style="2"/>
    <col min="6940" max="6940" width="12.42578125" style="2" customWidth="1"/>
    <col min="6941" max="6943" width="12.42578125" style="2"/>
    <col min="6944" max="6945" width="8.85546875" style="2" customWidth="1"/>
    <col min="6946" max="6947" width="8.7109375" style="2" customWidth="1"/>
    <col min="6948" max="6950" width="7.42578125" style="2" customWidth="1"/>
    <col min="6951" max="6951" width="7.28515625" style="2" customWidth="1"/>
    <col min="6952" max="6952" width="8.28515625" style="2" customWidth="1"/>
    <col min="6953" max="6953" width="8.7109375" style="2" customWidth="1"/>
    <col min="6954" max="6954" width="9.42578125" style="2" customWidth="1"/>
    <col min="6955" max="6955" width="9.140625" style="2" customWidth="1"/>
    <col min="6956" max="7168" width="12.42578125" style="2"/>
    <col min="7169" max="7169" width="1.28515625" style="2" customWidth="1"/>
    <col min="7170" max="7170" width="10.28515625" style="2" customWidth="1"/>
    <col min="7171" max="7171" width="6.42578125" style="2" customWidth="1"/>
    <col min="7172" max="7172" width="11.42578125" style="2" customWidth="1"/>
    <col min="7173" max="7173" width="5.28515625" style="2" customWidth="1"/>
    <col min="7174" max="7174" width="11.7109375" style="2" customWidth="1"/>
    <col min="7175" max="7175" width="6" style="2" customWidth="1"/>
    <col min="7176" max="7176" width="11.140625" style="2" customWidth="1"/>
    <col min="7177" max="7177" width="4.85546875" style="2" customWidth="1"/>
    <col min="7178" max="7178" width="13" style="2" customWidth="1"/>
    <col min="7179" max="7179" width="5.140625" style="2" customWidth="1"/>
    <col min="7180" max="7180" width="11.7109375" style="2" customWidth="1"/>
    <col min="7181" max="7181" width="12.42578125" style="2" customWidth="1"/>
    <col min="7182" max="7182" width="12.42578125" style="2"/>
    <col min="7183" max="7183" width="14.42578125" style="2" customWidth="1"/>
    <col min="7184" max="7184" width="10" style="2" customWidth="1"/>
    <col min="7185" max="7186" width="10.42578125" style="2" customWidth="1"/>
    <col min="7187" max="7187" width="10.28515625" style="2" customWidth="1"/>
    <col min="7188" max="7188" width="11.28515625" style="2" customWidth="1"/>
    <col min="7189" max="7195" width="12.42578125" style="2"/>
    <col min="7196" max="7196" width="12.42578125" style="2" customWidth="1"/>
    <col min="7197" max="7199" width="12.42578125" style="2"/>
    <col min="7200" max="7201" width="8.85546875" style="2" customWidth="1"/>
    <col min="7202" max="7203" width="8.7109375" style="2" customWidth="1"/>
    <col min="7204" max="7206" width="7.42578125" style="2" customWidth="1"/>
    <col min="7207" max="7207" width="7.28515625" style="2" customWidth="1"/>
    <col min="7208" max="7208" width="8.28515625" style="2" customWidth="1"/>
    <col min="7209" max="7209" width="8.7109375" style="2" customWidth="1"/>
    <col min="7210" max="7210" width="9.42578125" style="2" customWidth="1"/>
    <col min="7211" max="7211" width="9.140625" style="2" customWidth="1"/>
    <col min="7212" max="7424" width="12.42578125" style="2"/>
    <col min="7425" max="7425" width="1.28515625" style="2" customWidth="1"/>
    <col min="7426" max="7426" width="10.28515625" style="2" customWidth="1"/>
    <col min="7427" max="7427" width="6.42578125" style="2" customWidth="1"/>
    <col min="7428" max="7428" width="11.42578125" style="2" customWidth="1"/>
    <col min="7429" max="7429" width="5.28515625" style="2" customWidth="1"/>
    <col min="7430" max="7430" width="11.7109375" style="2" customWidth="1"/>
    <col min="7431" max="7431" width="6" style="2" customWidth="1"/>
    <col min="7432" max="7432" width="11.140625" style="2" customWidth="1"/>
    <col min="7433" max="7433" width="4.85546875" style="2" customWidth="1"/>
    <col min="7434" max="7434" width="13" style="2" customWidth="1"/>
    <col min="7435" max="7435" width="5.140625" style="2" customWidth="1"/>
    <col min="7436" max="7436" width="11.7109375" style="2" customWidth="1"/>
    <col min="7437" max="7437" width="12.42578125" style="2" customWidth="1"/>
    <col min="7438" max="7438" width="12.42578125" style="2"/>
    <col min="7439" max="7439" width="14.42578125" style="2" customWidth="1"/>
    <col min="7440" max="7440" width="10" style="2" customWidth="1"/>
    <col min="7441" max="7442" width="10.42578125" style="2" customWidth="1"/>
    <col min="7443" max="7443" width="10.28515625" style="2" customWidth="1"/>
    <col min="7444" max="7444" width="11.28515625" style="2" customWidth="1"/>
    <col min="7445" max="7451" width="12.42578125" style="2"/>
    <col min="7452" max="7452" width="12.42578125" style="2" customWidth="1"/>
    <col min="7453" max="7455" width="12.42578125" style="2"/>
    <col min="7456" max="7457" width="8.85546875" style="2" customWidth="1"/>
    <col min="7458" max="7459" width="8.7109375" style="2" customWidth="1"/>
    <col min="7460" max="7462" width="7.42578125" style="2" customWidth="1"/>
    <col min="7463" max="7463" width="7.28515625" style="2" customWidth="1"/>
    <col min="7464" max="7464" width="8.28515625" style="2" customWidth="1"/>
    <col min="7465" max="7465" width="8.7109375" style="2" customWidth="1"/>
    <col min="7466" max="7466" width="9.42578125" style="2" customWidth="1"/>
    <col min="7467" max="7467" width="9.140625" style="2" customWidth="1"/>
    <col min="7468" max="7680" width="12.42578125" style="2"/>
    <col min="7681" max="7681" width="1.28515625" style="2" customWidth="1"/>
    <col min="7682" max="7682" width="10.28515625" style="2" customWidth="1"/>
    <col min="7683" max="7683" width="6.42578125" style="2" customWidth="1"/>
    <col min="7684" max="7684" width="11.42578125" style="2" customWidth="1"/>
    <col min="7685" max="7685" width="5.28515625" style="2" customWidth="1"/>
    <col min="7686" max="7686" width="11.7109375" style="2" customWidth="1"/>
    <col min="7687" max="7687" width="6" style="2" customWidth="1"/>
    <col min="7688" max="7688" width="11.140625" style="2" customWidth="1"/>
    <col min="7689" max="7689" width="4.85546875" style="2" customWidth="1"/>
    <col min="7690" max="7690" width="13" style="2" customWidth="1"/>
    <col min="7691" max="7691" width="5.140625" style="2" customWidth="1"/>
    <col min="7692" max="7692" width="11.7109375" style="2" customWidth="1"/>
    <col min="7693" max="7693" width="12.42578125" style="2" customWidth="1"/>
    <col min="7694" max="7694" width="12.42578125" style="2"/>
    <col min="7695" max="7695" width="14.42578125" style="2" customWidth="1"/>
    <col min="7696" max="7696" width="10" style="2" customWidth="1"/>
    <col min="7697" max="7698" width="10.42578125" style="2" customWidth="1"/>
    <col min="7699" max="7699" width="10.28515625" style="2" customWidth="1"/>
    <col min="7700" max="7700" width="11.28515625" style="2" customWidth="1"/>
    <col min="7701" max="7707" width="12.42578125" style="2"/>
    <col min="7708" max="7708" width="12.42578125" style="2" customWidth="1"/>
    <col min="7709" max="7711" width="12.42578125" style="2"/>
    <col min="7712" max="7713" width="8.85546875" style="2" customWidth="1"/>
    <col min="7714" max="7715" width="8.7109375" style="2" customWidth="1"/>
    <col min="7716" max="7718" width="7.42578125" style="2" customWidth="1"/>
    <col min="7719" max="7719" width="7.28515625" style="2" customWidth="1"/>
    <col min="7720" max="7720" width="8.28515625" style="2" customWidth="1"/>
    <col min="7721" max="7721" width="8.7109375" style="2" customWidth="1"/>
    <col min="7722" max="7722" width="9.42578125" style="2" customWidth="1"/>
    <col min="7723" max="7723" width="9.140625" style="2" customWidth="1"/>
    <col min="7724" max="7936" width="12.42578125" style="2"/>
    <col min="7937" max="7937" width="1.28515625" style="2" customWidth="1"/>
    <col min="7938" max="7938" width="10.28515625" style="2" customWidth="1"/>
    <col min="7939" max="7939" width="6.42578125" style="2" customWidth="1"/>
    <col min="7940" max="7940" width="11.42578125" style="2" customWidth="1"/>
    <col min="7941" max="7941" width="5.28515625" style="2" customWidth="1"/>
    <col min="7942" max="7942" width="11.7109375" style="2" customWidth="1"/>
    <col min="7943" max="7943" width="6" style="2" customWidth="1"/>
    <col min="7944" max="7944" width="11.140625" style="2" customWidth="1"/>
    <col min="7945" max="7945" width="4.85546875" style="2" customWidth="1"/>
    <col min="7946" max="7946" width="13" style="2" customWidth="1"/>
    <col min="7947" max="7947" width="5.140625" style="2" customWidth="1"/>
    <col min="7948" max="7948" width="11.7109375" style="2" customWidth="1"/>
    <col min="7949" max="7949" width="12.42578125" style="2" customWidth="1"/>
    <col min="7950" max="7950" width="12.42578125" style="2"/>
    <col min="7951" max="7951" width="14.42578125" style="2" customWidth="1"/>
    <col min="7952" max="7952" width="10" style="2" customWidth="1"/>
    <col min="7953" max="7954" width="10.42578125" style="2" customWidth="1"/>
    <col min="7955" max="7955" width="10.28515625" style="2" customWidth="1"/>
    <col min="7956" max="7956" width="11.28515625" style="2" customWidth="1"/>
    <col min="7957" max="7963" width="12.42578125" style="2"/>
    <col min="7964" max="7964" width="12.42578125" style="2" customWidth="1"/>
    <col min="7965" max="7967" width="12.42578125" style="2"/>
    <col min="7968" max="7969" width="8.85546875" style="2" customWidth="1"/>
    <col min="7970" max="7971" width="8.7109375" style="2" customWidth="1"/>
    <col min="7972" max="7974" width="7.42578125" style="2" customWidth="1"/>
    <col min="7975" max="7975" width="7.28515625" style="2" customWidth="1"/>
    <col min="7976" max="7976" width="8.28515625" style="2" customWidth="1"/>
    <col min="7977" max="7977" width="8.7109375" style="2" customWidth="1"/>
    <col min="7978" max="7978" width="9.42578125" style="2" customWidth="1"/>
    <col min="7979" max="7979" width="9.140625" style="2" customWidth="1"/>
    <col min="7980" max="8192" width="12.42578125" style="2"/>
    <col min="8193" max="8193" width="1.28515625" style="2" customWidth="1"/>
    <col min="8194" max="8194" width="10.28515625" style="2" customWidth="1"/>
    <col min="8195" max="8195" width="6.42578125" style="2" customWidth="1"/>
    <col min="8196" max="8196" width="11.42578125" style="2" customWidth="1"/>
    <col min="8197" max="8197" width="5.28515625" style="2" customWidth="1"/>
    <col min="8198" max="8198" width="11.7109375" style="2" customWidth="1"/>
    <col min="8199" max="8199" width="6" style="2" customWidth="1"/>
    <col min="8200" max="8200" width="11.140625" style="2" customWidth="1"/>
    <col min="8201" max="8201" width="4.85546875" style="2" customWidth="1"/>
    <col min="8202" max="8202" width="13" style="2" customWidth="1"/>
    <col min="8203" max="8203" width="5.140625" style="2" customWidth="1"/>
    <col min="8204" max="8204" width="11.7109375" style="2" customWidth="1"/>
    <col min="8205" max="8205" width="12.42578125" style="2" customWidth="1"/>
    <col min="8206" max="8206" width="12.42578125" style="2"/>
    <col min="8207" max="8207" width="14.42578125" style="2" customWidth="1"/>
    <col min="8208" max="8208" width="10" style="2" customWidth="1"/>
    <col min="8209" max="8210" width="10.42578125" style="2" customWidth="1"/>
    <col min="8211" max="8211" width="10.28515625" style="2" customWidth="1"/>
    <col min="8212" max="8212" width="11.28515625" style="2" customWidth="1"/>
    <col min="8213" max="8219" width="12.42578125" style="2"/>
    <col min="8220" max="8220" width="12.42578125" style="2" customWidth="1"/>
    <col min="8221" max="8223" width="12.42578125" style="2"/>
    <col min="8224" max="8225" width="8.85546875" style="2" customWidth="1"/>
    <col min="8226" max="8227" width="8.7109375" style="2" customWidth="1"/>
    <col min="8228" max="8230" width="7.42578125" style="2" customWidth="1"/>
    <col min="8231" max="8231" width="7.28515625" style="2" customWidth="1"/>
    <col min="8232" max="8232" width="8.28515625" style="2" customWidth="1"/>
    <col min="8233" max="8233" width="8.7109375" style="2" customWidth="1"/>
    <col min="8234" max="8234" width="9.42578125" style="2" customWidth="1"/>
    <col min="8235" max="8235" width="9.140625" style="2" customWidth="1"/>
    <col min="8236" max="8448" width="12.42578125" style="2"/>
    <col min="8449" max="8449" width="1.28515625" style="2" customWidth="1"/>
    <col min="8450" max="8450" width="10.28515625" style="2" customWidth="1"/>
    <col min="8451" max="8451" width="6.42578125" style="2" customWidth="1"/>
    <col min="8452" max="8452" width="11.42578125" style="2" customWidth="1"/>
    <col min="8453" max="8453" width="5.28515625" style="2" customWidth="1"/>
    <col min="8454" max="8454" width="11.7109375" style="2" customWidth="1"/>
    <col min="8455" max="8455" width="6" style="2" customWidth="1"/>
    <col min="8456" max="8456" width="11.140625" style="2" customWidth="1"/>
    <col min="8457" max="8457" width="4.85546875" style="2" customWidth="1"/>
    <col min="8458" max="8458" width="13" style="2" customWidth="1"/>
    <col min="8459" max="8459" width="5.140625" style="2" customWidth="1"/>
    <col min="8460" max="8460" width="11.7109375" style="2" customWidth="1"/>
    <col min="8461" max="8461" width="12.42578125" style="2" customWidth="1"/>
    <col min="8462" max="8462" width="12.42578125" style="2"/>
    <col min="8463" max="8463" width="14.42578125" style="2" customWidth="1"/>
    <col min="8464" max="8464" width="10" style="2" customWidth="1"/>
    <col min="8465" max="8466" width="10.42578125" style="2" customWidth="1"/>
    <col min="8467" max="8467" width="10.28515625" style="2" customWidth="1"/>
    <col min="8468" max="8468" width="11.28515625" style="2" customWidth="1"/>
    <col min="8469" max="8475" width="12.42578125" style="2"/>
    <col min="8476" max="8476" width="12.42578125" style="2" customWidth="1"/>
    <col min="8477" max="8479" width="12.42578125" style="2"/>
    <col min="8480" max="8481" width="8.85546875" style="2" customWidth="1"/>
    <col min="8482" max="8483" width="8.7109375" style="2" customWidth="1"/>
    <col min="8484" max="8486" width="7.42578125" style="2" customWidth="1"/>
    <col min="8487" max="8487" width="7.28515625" style="2" customWidth="1"/>
    <col min="8488" max="8488" width="8.28515625" style="2" customWidth="1"/>
    <col min="8489" max="8489" width="8.7109375" style="2" customWidth="1"/>
    <col min="8490" max="8490" width="9.42578125" style="2" customWidth="1"/>
    <col min="8491" max="8491" width="9.140625" style="2" customWidth="1"/>
    <col min="8492" max="8704" width="12.42578125" style="2"/>
    <col min="8705" max="8705" width="1.28515625" style="2" customWidth="1"/>
    <col min="8706" max="8706" width="10.28515625" style="2" customWidth="1"/>
    <col min="8707" max="8707" width="6.42578125" style="2" customWidth="1"/>
    <col min="8708" max="8708" width="11.42578125" style="2" customWidth="1"/>
    <col min="8709" max="8709" width="5.28515625" style="2" customWidth="1"/>
    <col min="8710" max="8710" width="11.7109375" style="2" customWidth="1"/>
    <col min="8711" max="8711" width="6" style="2" customWidth="1"/>
    <col min="8712" max="8712" width="11.140625" style="2" customWidth="1"/>
    <col min="8713" max="8713" width="4.85546875" style="2" customWidth="1"/>
    <col min="8714" max="8714" width="13" style="2" customWidth="1"/>
    <col min="8715" max="8715" width="5.140625" style="2" customWidth="1"/>
    <col min="8716" max="8716" width="11.7109375" style="2" customWidth="1"/>
    <col min="8717" max="8717" width="12.42578125" style="2" customWidth="1"/>
    <col min="8718" max="8718" width="12.42578125" style="2"/>
    <col min="8719" max="8719" width="14.42578125" style="2" customWidth="1"/>
    <col min="8720" max="8720" width="10" style="2" customWidth="1"/>
    <col min="8721" max="8722" width="10.42578125" style="2" customWidth="1"/>
    <col min="8723" max="8723" width="10.28515625" style="2" customWidth="1"/>
    <col min="8724" max="8724" width="11.28515625" style="2" customWidth="1"/>
    <col min="8725" max="8731" width="12.42578125" style="2"/>
    <col min="8732" max="8732" width="12.42578125" style="2" customWidth="1"/>
    <col min="8733" max="8735" width="12.42578125" style="2"/>
    <col min="8736" max="8737" width="8.85546875" style="2" customWidth="1"/>
    <col min="8738" max="8739" width="8.7109375" style="2" customWidth="1"/>
    <col min="8740" max="8742" width="7.42578125" style="2" customWidth="1"/>
    <col min="8743" max="8743" width="7.28515625" style="2" customWidth="1"/>
    <col min="8744" max="8744" width="8.28515625" style="2" customWidth="1"/>
    <col min="8745" max="8745" width="8.7109375" style="2" customWidth="1"/>
    <col min="8746" max="8746" width="9.42578125" style="2" customWidth="1"/>
    <col min="8747" max="8747" width="9.140625" style="2" customWidth="1"/>
    <col min="8748" max="8960" width="12.42578125" style="2"/>
    <col min="8961" max="8961" width="1.28515625" style="2" customWidth="1"/>
    <col min="8962" max="8962" width="10.28515625" style="2" customWidth="1"/>
    <col min="8963" max="8963" width="6.42578125" style="2" customWidth="1"/>
    <col min="8964" max="8964" width="11.42578125" style="2" customWidth="1"/>
    <col min="8965" max="8965" width="5.28515625" style="2" customWidth="1"/>
    <col min="8966" max="8966" width="11.7109375" style="2" customWidth="1"/>
    <col min="8967" max="8967" width="6" style="2" customWidth="1"/>
    <col min="8968" max="8968" width="11.140625" style="2" customWidth="1"/>
    <col min="8969" max="8969" width="4.85546875" style="2" customWidth="1"/>
    <col min="8970" max="8970" width="13" style="2" customWidth="1"/>
    <col min="8971" max="8971" width="5.140625" style="2" customWidth="1"/>
    <col min="8972" max="8972" width="11.7109375" style="2" customWidth="1"/>
    <col min="8973" max="8973" width="12.42578125" style="2" customWidth="1"/>
    <col min="8974" max="8974" width="12.42578125" style="2"/>
    <col min="8975" max="8975" width="14.42578125" style="2" customWidth="1"/>
    <col min="8976" max="8976" width="10" style="2" customWidth="1"/>
    <col min="8977" max="8978" width="10.42578125" style="2" customWidth="1"/>
    <col min="8979" max="8979" width="10.28515625" style="2" customWidth="1"/>
    <col min="8980" max="8980" width="11.28515625" style="2" customWidth="1"/>
    <col min="8981" max="8987" width="12.42578125" style="2"/>
    <col min="8988" max="8988" width="12.42578125" style="2" customWidth="1"/>
    <col min="8989" max="8991" width="12.42578125" style="2"/>
    <col min="8992" max="8993" width="8.85546875" style="2" customWidth="1"/>
    <col min="8994" max="8995" width="8.7109375" style="2" customWidth="1"/>
    <col min="8996" max="8998" width="7.42578125" style="2" customWidth="1"/>
    <col min="8999" max="8999" width="7.28515625" style="2" customWidth="1"/>
    <col min="9000" max="9000" width="8.28515625" style="2" customWidth="1"/>
    <col min="9001" max="9001" width="8.7109375" style="2" customWidth="1"/>
    <col min="9002" max="9002" width="9.42578125" style="2" customWidth="1"/>
    <col min="9003" max="9003" width="9.140625" style="2" customWidth="1"/>
    <col min="9004" max="9216" width="12.42578125" style="2"/>
    <col min="9217" max="9217" width="1.28515625" style="2" customWidth="1"/>
    <col min="9218" max="9218" width="10.28515625" style="2" customWidth="1"/>
    <col min="9219" max="9219" width="6.42578125" style="2" customWidth="1"/>
    <col min="9220" max="9220" width="11.42578125" style="2" customWidth="1"/>
    <col min="9221" max="9221" width="5.28515625" style="2" customWidth="1"/>
    <col min="9222" max="9222" width="11.7109375" style="2" customWidth="1"/>
    <col min="9223" max="9223" width="6" style="2" customWidth="1"/>
    <col min="9224" max="9224" width="11.140625" style="2" customWidth="1"/>
    <col min="9225" max="9225" width="4.85546875" style="2" customWidth="1"/>
    <col min="9226" max="9226" width="13" style="2" customWidth="1"/>
    <col min="9227" max="9227" width="5.140625" style="2" customWidth="1"/>
    <col min="9228" max="9228" width="11.7109375" style="2" customWidth="1"/>
    <col min="9229" max="9229" width="12.42578125" style="2" customWidth="1"/>
    <col min="9230" max="9230" width="12.42578125" style="2"/>
    <col min="9231" max="9231" width="14.42578125" style="2" customWidth="1"/>
    <col min="9232" max="9232" width="10" style="2" customWidth="1"/>
    <col min="9233" max="9234" width="10.42578125" style="2" customWidth="1"/>
    <col min="9235" max="9235" width="10.28515625" style="2" customWidth="1"/>
    <col min="9236" max="9236" width="11.28515625" style="2" customWidth="1"/>
    <col min="9237" max="9243" width="12.42578125" style="2"/>
    <col min="9244" max="9244" width="12.42578125" style="2" customWidth="1"/>
    <col min="9245" max="9247" width="12.42578125" style="2"/>
    <col min="9248" max="9249" width="8.85546875" style="2" customWidth="1"/>
    <col min="9250" max="9251" width="8.7109375" style="2" customWidth="1"/>
    <col min="9252" max="9254" width="7.42578125" style="2" customWidth="1"/>
    <col min="9255" max="9255" width="7.28515625" style="2" customWidth="1"/>
    <col min="9256" max="9256" width="8.28515625" style="2" customWidth="1"/>
    <col min="9257" max="9257" width="8.7109375" style="2" customWidth="1"/>
    <col min="9258" max="9258" width="9.42578125" style="2" customWidth="1"/>
    <col min="9259" max="9259" width="9.140625" style="2" customWidth="1"/>
    <col min="9260" max="9472" width="12.42578125" style="2"/>
    <col min="9473" max="9473" width="1.28515625" style="2" customWidth="1"/>
    <col min="9474" max="9474" width="10.28515625" style="2" customWidth="1"/>
    <col min="9475" max="9475" width="6.42578125" style="2" customWidth="1"/>
    <col min="9476" max="9476" width="11.42578125" style="2" customWidth="1"/>
    <col min="9477" max="9477" width="5.28515625" style="2" customWidth="1"/>
    <col min="9478" max="9478" width="11.7109375" style="2" customWidth="1"/>
    <col min="9479" max="9479" width="6" style="2" customWidth="1"/>
    <col min="9480" max="9480" width="11.140625" style="2" customWidth="1"/>
    <col min="9481" max="9481" width="4.85546875" style="2" customWidth="1"/>
    <col min="9482" max="9482" width="13" style="2" customWidth="1"/>
    <col min="9483" max="9483" width="5.140625" style="2" customWidth="1"/>
    <col min="9484" max="9484" width="11.7109375" style="2" customWidth="1"/>
    <col min="9485" max="9485" width="12.42578125" style="2" customWidth="1"/>
    <col min="9486" max="9486" width="12.42578125" style="2"/>
    <col min="9487" max="9487" width="14.42578125" style="2" customWidth="1"/>
    <col min="9488" max="9488" width="10" style="2" customWidth="1"/>
    <col min="9489" max="9490" width="10.42578125" style="2" customWidth="1"/>
    <col min="9491" max="9491" width="10.28515625" style="2" customWidth="1"/>
    <col min="9492" max="9492" width="11.28515625" style="2" customWidth="1"/>
    <col min="9493" max="9499" width="12.42578125" style="2"/>
    <col min="9500" max="9500" width="12.42578125" style="2" customWidth="1"/>
    <col min="9501" max="9503" width="12.42578125" style="2"/>
    <col min="9504" max="9505" width="8.85546875" style="2" customWidth="1"/>
    <col min="9506" max="9507" width="8.7109375" style="2" customWidth="1"/>
    <col min="9508" max="9510" width="7.42578125" style="2" customWidth="1"/>
    <col min="9511" max="9511" width="7.28515625" style="2" customWidth="1"/>
    <col min="9512" max="9512" width="8.28515625" style="2" customWidth="1"/>
    <col min="9513" max="9513" width="8.7109375" style="2" customWidth="1"/>
    <col min="9514" max="9514" width="9.42578125" style="2" customWidth="1"/>
    <col min="9515" max="9515" width="9.140625" style="2" customWidth="1"/>
    <col min="9516" max="9728" width="12.42578125" style="2"/>
    <col min="9729" max="9729" width="1.28515625" style="2" customWidth="1"/>
    <col min="9730" max="9730" width="10.28515625" style="2" customWidth="1"/>
    <col min="9731" max="9731" width="6.42578125" style="2" customWidth="1"/>
    <col min="9732" max="9732" width="11.42578125" style="2" customWidth="1"/>
    <col min="9733" max="9733" width="5.28515625" style="2" customWidth="1"/>
    <col min="9734" max="9734" width="11.7109375" style="2" customWidth="1"/>
    <col min="9735" max="9735" width="6" style="2" customWidth="1"/>
    <col min="9736" max="9736" width="11.140625" style="2" customWidth="1"/>
    <col min="9737" max="9737" width="4.85546875" style="2" customWidth="1"/>
    <col min="9738" max="9738" width="13" style="2" customWidth="1"/>
    <col min="9739" max="9739" width="5.140625" style="2" customWidth="1"/>
    <col min="9740" max="9740" width="11.7109375" style="2" customWidth="1"/>
    <col min="9741" max="9741" width="12.42578125" style="2" customWidth="1"/>
    <col min="9742" max="9742" width="12.42578125" style="2"/>
    <col min="9743" max="9743" width="14.42578125" style="2" customWidth="1"/>
    <col min="9744" max="9744" width="10" style="2" customWidth="1"/>
    <col min="9745" max="9746" width="10.42578125" style="2" customWidth="1"/>
    <col min="9747" max="9747" width="10.28515625" style="2" customWidth="1"/>
    <col min="9748" max="9748" width="11.28515625" style="2" customWidth="1"/>
    <col min="9749" max="9755" width="12.42578125" style="2"/>
    <col min="9756" max="9756" width="12.42578125" style="2" customWidth="1"/>
    <col min="9757" max="9759" width="12.42578125" style="2"/>
    <col min="9760" max="9761" width="8.85546875" style="2" customWidth="1"/>
    <col min="9762" max="9763" width="8.7109375" style="2" customWidth="1"/>
    <col min="9764" max="9766" width="7.42578125" style="2" customWidth="1"/>
    <col min="9767" max="9767" width="7.28515625" style="2" customWidth="1"/>
    <col min="9768" max="9768" width="8.28515625" style="2" customWidth="1"/>
    <col min="9769" max="9769" width="8.7109375" style="2" customWidth="1"/>
    <col min="9770" max="9770" width="9.42578125" style="2" customWidth="1"/>
    <col min="9771" max="9771" width="9.140625" style="2" customWidth="1"/>
    <col min="9772" max="9984" width="12.42578125" style="2"/>
    <col min="9985" max="9985" width="1.28515625" style="2" customWidth="1"/>
    <col min="9986" max="9986" width="10.28515625" style="2" customWidth="1"/>
    <col min="9987" max="9987" width="6.42578125" style="2" customWidth="1"/>
    <col min="9988" max="9988" width="11.42578125" style="2" customWidth="1"/>
    <col min="9989" max="9989" width="5.28515625" style="2" customWidth="1"/>
    <col min="9990" max="9990" width="11.7109375" style="2" customWidth="1"/>
    <col min="9991" max="9991" width="6" style="2" customWidth="1"/>
    <col min="9992" max="9992" width="11.140625" style="2" customWidth="1"/>
    <col min="9993" max="9993" width="4.85546875" style="2" customWidth="1"/>
    <col min="9994" max="9994" width="13" style="2" customWidth="1"/>
    <col min="9995" max="9995" width="5.140625" style="2" customWidth="1"/>
    <col min="9996" max="9996" width="11.7109375" style="2" customWidth="1"/>
    <col min="9997" max="9997" width="12.42578125" style="2" customWidth="1"/>
    <col min="9998" max="9998" width="12.42578125" style="2"/>
    <col min="9999" max="9999" width="14.42578125" style="2" customWidth="1"/>
    <col min="10000" max="10000" width="10" style="2" customWidth="1"/>
    <col min="10001" max="10002" width="10.42578125" style="2" customWidth="1"/>
    <col min="10003" max="10003" width="10.28515625" style="2" customWidth="1"/>
    <col min="10004" max="10004" width="11.28515625" style="2" customWidth="1"/>
    <col min="10005" max="10011" width="12.42578125" style="2"/>
    <col min="10012" max="10012" width="12.42578125" style="2" customWidth="1"/>
    <col min="10013" max="10015" width="12.42578125" style="2"/>
    <col min="10016" max="10017" width="8.85546875" style="2" customWidth="1"/>
    <col min="10018" max="10019" width="8.7109375" style="2" customWidth="1"/>
    <col min="10020" max="10022" width="7.42578125" style="2" customWidth="1"/>
    <col min="10023" max="10023" width="7.28515625" style="2" customWidth="1"/>
    <col min="10024" max="10024" width="8.28515625" style="2" customWidth="1"/>
    <col min="10025" max="10025" width="8.7109375" style="2" customWidth="1"/>
    <col min="10026" max="10026" width="9.42578125" style="2" customWidth="1"/>
    <col min="10027" max="10027" width="9.140625" style="2" customWidth="1"/>
    <col min="10028" max="10240" width="12.42578125" style="2"/>
    <col min="10241" max="10241" width="1.28515625" style="2" customWidth="1"/>
    <col min="10242" max="10242" width="10.28515625" style="2" customWidth="1"/>
    <col min="10243" max="10243" width="6.42578125" style="2" customWidth="1"/>
    <col min="10244" max="10244" width="11.42578125" style="2" customWidth="1"/>
    <col min="10245" max="10245" width="5.28515625" style="2" customWidth="1"/>
    <col min="10246" max="10246" width="11.7109375" style="2" customWidth="1"/>
    <col min="10247" max="10247" width="6" style="2" customWidth="1"/>
    <col min="10248" max="10248" width="11.140625" style="2" customWidth="1"/>
    <col min="10249" max="10249" width="4.85546875" style="2" customWidth="1"/>
    <col min="10250" max="10250" width="13" style="2" customWidth="1"/>
    <col min="10251" max="10251" width="5.140625" style="2" customWidth="1"/>
    <col min="10252" max="10252" width="11.7109375" style="2" customWidth="1"/>
    <col min="10253" max="10253" width="12.42578125" style="2" customWidth="1"/>
    <col min="10254" max="10254" width="12.42578125" style="2"/>
    <col min="10255" max="10255" width="14.42578125" style="2" customWidth="1"/>
    <col min="10256" max="10256" width="10" style="2" customWidth="1"/>
    <col min="10257" max="10258" width="10.42578125" style="2" customWidth="1"/>
    <col min="10259" max="10259" width="10.28515625" style="2" customWidth="1"/>
    <col min="10260" max="10260" width="11.28515625" style="2" customWidth="1"/>
    <col min="10261" max="10267" width="12.42578125" style="2"/>
    <col min="10268" max="10268" width="12.42578125" style="2" customWidth="1"/>
    <col min="10269" max="10271" width="12.42578125" style="2"/>
    <col min="10272" max="10273" width="8.85546875" style="2" customWidth="1"/>
    <col min="10274" max="10275" width="8.7109375" style="2" customWidth="1"/>
    <col min="10276" max="10278" width="7.42578125" style="2" customWidth="1"/>
    <col min="10279" max="10279" width="7.28515625" style="2" customWidth="1"/>
    <col min="10280" max="10280" width="8.28515625" style="2" customWidth="1"/>
    <col min="10281" max="10281" width="8.7109375" style="2" customWidth="1"/>
    <col min="10282" max="10282" width="9.42578125" style="2" customWidth="1"/>
    <col min="10283" max="10283" width="9.140625" style="2" customWidth="1"/>
    <col min="10284" max="10496" width="12.42578125" style="2"/>
    <col min="10497" max="10497" width="1.28515625" style="2" customWidth="1"/>
    <col min="10498" max="10498" width="10.28515625" style="2" customWidth="1"/>
    <col min="10499" max="10499" width="6.42578125" style="2" customWidth="1"/>
    <col min="10500" max="10500" width="11.42578125" style="2" customWidth="1"/>
    <col min="10501" max="10501" width="5.28515625" style="2" customWidth="1"/>
    <col min="10502" max="10502" width="11.7109375" style="2" customWidth="1"/>
    <col min="10503" max="10503" width="6" style="2" customWidth="1"/>
    <col min="10504" max="10504" width="11.140625" style="2" customWidth="1"/>
    <col min="10505" max="10505" width="4.85546875" style="2" customWidth="1"/>
    <col min="10506" max="10506" width="13" style="2" customWidth="1"/>
    <col min="10507" max="10507" width="5.140625" style="2" customWidth="1"/>
    <col min="10508" max="10508" width="11.7109375" style="2" customWidth="1"/>
    <col min="10509" max="10509" width="12.42578125" style="2" customWidth="1"/>
    <col min="10510" max="10510" width="12.42578125" style="2"/>
    <col min="10511" max="10511" width="14.42578125" style="2" customWidth="1"/>
    <col min="10512" max="10512" width="10" style="2" customWidth="1"/>
    <col min="10513" max="10514" width="10.42578125" style="2" customWidth="1"/>
    <col min="10515" max="10515" width="10.28515625" style="2" customWidth="1"/>
    <col min="10516" max="10516" width="11.28515625" style="2" customWidth="1"/>
    <col min="10517" max="10523" width="12.42578125" style="2"/>
    <col min="10524" max="10524" width="12.42578125" style="2" customWidth="1"/>
    <col min="10525" max="10527" width="12.42578125" style="2"/>
    <col min="10528" max="10529" width="8.85546875" style="2" customWidth="1"/>
    <col min="10530" max="10531" width="8.7109375" style="2" customWidth="1"/>
    <col min="10532" max="10534" width="7.42578125" style="2" customWidth="1"/>
    <col min="10535" max="10535" width="7.28515625" style="2" customWidth="1"/>
    <col min="10536" max="10536" width="8.28515625" style="2" customWidth="1"/>
    <col min="10537" max="10537" width="8.7109375" style="2" customWidth="1"/>
    <col min="10538" max="10538" width="9.42578125" style="2" customWidth="1"/>
    <col min="10539" max="10539" width="9.140625" style="2" customWidth="1"/>
    <col min="10540" max="10752" width="12.42578125" style="2"/>
    <col min="10753" max="10753" width="1.28515625" style="2" customWidth="1"/>
    <col min="10754" max="10754" width="10.28515625" style="2" customWidth="1"/>
    <col min="10755" max="10755" width="6.42578125" style="2" customWidth="1"/>
    <col min="10756" max="10756" width="11.42578125" style="2" customWidth="1"/>
    <col min="10757" max="10757" width="5.28515625" style="2" customWidth="1"/>
    <col min="10758" max="10758" width="11.7109375" style="2" customWidth="1"/>
    <col min="10759" max="10759" width="6" style="2" customWidth="1"/>
    <col min="10760" max="10760" width="11.140625" style="2" customWidth="1"/>
    <col min="10761" max="10761" width="4.85546875" style="2" customWidth="1"/>
    <col min="10762" max="10762" width="13" style="2" customWidth="1"/>
    <col min="10763" max="10763" width="5.140625" style="2" customWidth="1"/>
    <col min="10764" max="10764" width="11.7109375" style="2" customWidth="1"/>
    <col min="10765" max="10765" width="12.42578125" style="2" customWidth="1"/>
    <col min="10766" max="10766" width="12.42578125" style="2"/>
    <col min="10767" max="10767" width="14.42578125" style="2" customWidth="1"/>
    <col min="10768" max="10768" width="10" style="2" customWidth="1"/>
    <col min="10769" max="10770" width="10.42578125" style="2" customWidth="1"/>
    <col min="10771" max="10771" width="10.28515625" style="2" customWidth="1"/>
    <col min="10772" max="10772" width="11.28515625" style="2" customWidth="1"/>
    <col min="10773" max="10779" width="12.42578125" style="2"/>
    <col min="10780" max="10780" width="12.42578125" style="2" customWidth="1"/>
    <col min="10781" max="10783" width="12.42578125" style="2"/>
    <col min="10784" max="10785" width="8.85546875" style="2" customWidth="1"/>
    <col min="10786" max="10787" width="8.7109375" style="2" customWidth="1"/>
    <col min="10788" max="10790" width="7.42578125" style="2" customWidth="1"/>
    <col min="10791" max="10791" width="7.28515625" style="2" customWidth="1"/>
    <col min="10792" max="10792" width="8.28515625" style="2" customWidth="1"/>
    <col min="10793" max="10793" width="8.7109375" style="2" customWidth="1"/>
    <col min="10794" max="10794" width="9.42578125" style="2" customWidth="1"/>
    <col min="10795" max="10795" width="9.140625" style="2" customWidth="1"/>
    <col min="10796" max="11008" width="12.42578125" style="2"/>
    <col min="11009" max="11009" width="1.28515625" style="2" customWidth="1"/>
    <col min="11010" max="11010" width="10.28515625" style="2" customWidth="1"/>
    <col min="11011" max="11011" width="6.42578125" style="2" customWidth="1"/>
    <col min="11012" max="11012" width="11.42578125" style="2" customWidth="1"/>
    <col min="11013" max="11013" width="5.28515625" style="2" customWidth="1"/>
    <col min="11014" max="11014" width="11.7109375" style="2" customWidth="1"/>
    <col min="11015" max="11015" width="6" style="2" customWidth="1"/>
    <col min="11016" max="11016" width="11.140625" style="2" customWidth="1"/>
    <col min="11017" max="11017" width="4.85546875" style="2" customWidth="1"/>
    <col min="11018" max="11018" width="13" style="2" customWidth="1"/>
    <col min="11019" max="11019" width="5.140625" style="2" customWidth="1"/>
    <col min="11020" max="11020" width="11.7109375" style="2" customWidth="1"/>
    <col min="11021" max="11021" width="12.42578125" style="2" customWidth="1"/>
    <col min="11022" max="11022" width="12.42578125" style="2"/>
    <col min="11023" max="11023" width="14.42578125" style="2" customWidth="1"/>
    <col min="11024" max="11024" width="10" style="2" customWidth="1"/>
    <col min="11025" max="11026" width="10.42578125" style="2" customWidth="1"/>
    <col min="11027" max="11027" width="10.28515625" style="2" customWidth="1"/>
    <col min="11028" max="11028" width="11.28515625" style="2" customWidth="1"/>
    <col min="11029" max="11035" width="12.42578125" style="2"/>
    <col min="11036" max="11036" width="12.42578125" style="2" customWidth="1"/>
    <col min="11037" max="11039" width="12.42578125" style="2"/>
    <col min="11040" max="11041" width="8.85546875" style="2" customWidth="1"/>
    <col min="11042" max="11043" width="8.7109375" style="2" customWidth="1"/>
    <col min="11044" max="11046" width="7.42578125" style="2" customWidth="1"/>
    <col min="11047" max="11047" width="7.28515625" style="2" customWidth="1"/>
    <col min="11048" max="11048" width="8.28515625" style="2" customWidth="1"/>
    <col min="11049" max="11049" width="8.7109375" style="2" customWidth="1"/>
    <col min="11050" max="11050" width="9.42578125" style="2" customWidth="1"/>
    <col min="11051" max="11051" width="9.140625" style="2" customWidth="1"/>
    <col min="11052" max="11264" width="12.42578125" style="2"/>
    <col min="11265" max="11265" width="1.28515625" style="2" customWidth="1"/>
    <col min="11266" max="11266" width="10.28515625" style="2" customWidth="1"/>
    <col min="11267" max="11267" width="6.42578125" style="2" customWidth="1"/>
    <col min="11268" max="11268" width="11.42578125" style="2" customWidth="1"/>
    <col min="11269" max="11269" width="5.28515625" style="2" customWidth="1"/>
    <col min="11270" max="11270" width="11.7109375" style="2" customWidth="1"/>
    <col min="11271" max="11271" width="6" style="2" customWidth="1"/>
    <col min="11272" max="11272" width="11.140625" style="2" customWidth="1"/>
    <col min="11273" max="11273" width="4.85546875" style="2" customWidth="1"/>
    <col min="11274" max="11274" width="13" style="2" customWidth="1"/>
    <col min="11275" max="11275" width="5.140625" style="2" customWidth="1"/>
    <col min="11276" max="11276" width="11.7109375" style="2" customWidth="1"/>
    <col min="11277" max="11277" width="12.42578125" style="2" customWidth="1"/>
    <col min="11278" max="11278" width="12.42578125" style="2"/>
    <col min="11279" max="11279" width="14.42578125" style="2" customWidth="1"/>
    <col min="11280" max="11280" width="10" style="2" customWidth="1"/>
    <col min="11281" max="11282" width="10.42578125" style="2" customWidth="1"/>
    <col min="11283" max="11283" width="10.28515625" style="2" customWidth="1"/>
    <col min="11284" max="11284" width="11.28515625" style="2" customWidth="1"/>
    <col min="11285" max="11291" width="12.42578125" style="2"/>
    <col min="11292" max="11292" width="12.42578125" style="2" customWidth="1"/>
    <col min="11293" max="11295" width="12.42578125" style="2"/>
    <col min="11296" max="11297" width="8.85546875" style="2" customWidth="1"/>
    <col min="11298" max="11299" width="8.7109375" style="2" customWidth="1"/>
    <col min="11300" max="11302" width="7.42578125" style="2" customWidth="1"/>
    <col min="11303" max="11303" width="7.28515625" style="2" customWidth="1"/>
    <col min="11304" max="11304" width="8.28515625" style="2" customWidth="1"/>
    <col min="11305" max="11305" width="8.7109375" style="2" customWidth="1"/>
    <col min="11306" max="11306" width="9.42578125" style="2" customWidth="1"/>
    <col min="11307" max="11307" width="9.140625" style="2" customWidth="1"/>
    <col min="11308" max="11520" width="12.42578125" style="2"/>
    <col min="11521" max="11521" width="1.28515625" style="2" customWidth="1"/>
    <col min="11522" max="11522" width="10.28515625" style="2" customWidth="1"/>
    <col min="11523" max="11523" width="6.42578125" style="2" customWidth="1"/>
    <col min="11524" max="11524" width="11.42578125" style="2" customWidth="1"/>
    <col min="11525" max="11525" width="5.28515625" style="2" customWidth="1"/>
    <col min="11526" max="11526" width="11.7109375" style="2" customWidth="1"/>
    <col min="11527" max="11527" width="6" style="2" customWidth="1"/>
    <col min="11528" max="11528" width="11.140625" style="2" customWidth="1"/>
    <col min="11529" max="11529" width="4.85546875" style="2" customWidth="1"/>
    <col min="11530" max="11530" width="13" style="2" customWidth="1"/>
    <col min="11531" max="11531" width="5.140625" style="2" customWidth="1"/>
    <col min="11532" max="11532" width="11.7109375" style="2" customWidth="1"/>
    <col min="11533" max="11533" width="12.42578125" style="2" customWidth="1"/>
    <col min="11534" max="11534" width="12.42578125" style="2"/>
    <col min="11535" max="11535" width="14.42578125" style="2" customWidth="1"/>
    <col min="11536" max="11536" width="10" style="2" customWidth="1"/>
    <col min="11537" max="11538" width="10.42578125" style="2" customWidth="1"/>
    <col min="11539" max="11539" width="10.28515625" style="2" customWidth="1"/>
    <col min="11540" max="11540" width="11.28515625" style="2" customWidth="1"/>
    <col min="11541" max="11547" width="12.42578125" style="2"/>
    <col min="11548" max="11548" width="12.42578125" style="2" customWidth="1"/>
    <col min="11549" max="11551" width="12.42578125" style="2"/>
    <col min="11552" max="11553" width="8.85546875" style="2" customWidth="1"/>
    <col min="11554" max="11555" width="8.7109375" style="2" customWidth="1"/>
    <col min="11556" max="11558" width="7.42578125" style="2" customWidth="1"/>
    <col min="11559" max="11559" width="7.28515625" style="2" customWidth="1"/>
    <col min="11560" max="11560" width="8.28515625" style="2" customWidth="1"/>
    <col min="11561" max="11561" width="8.7109375" style="2" customWidth="1"/>
    <col min="11562" max="11562" width="9.42578125" style="2" customWidth="1"/>
    <col min="11563" max="11563" width="9.140625" style="2" customWidth="1"/>
    <col min="11564" max="11776" width="12.42578125" style="2"/>
    <col min="11777" max="11777" width="1.28515625" style="2" customWidth="1"/>
    <col min="11778" max="11778" width="10.28515625" style="2" customWidth="1"/>
    <col min="11779" max="11779" width="6.42578125" style="2" customWidth="1"/>
    <col min="11780" max="11780" width="11.42578125" style="2" customWidth="1"/>
    <col min="11781" max="11781" width="5.28515625" style="2" customWidth="1"/>
    <col min="11782" max="11782" width="11.7109375" style="2" customWidth="1"/>
    <col min="11783" max="11783" width="6" style="2" customWidth="1"/>
    <col min="11784" max="11784" width="11.140625" style="2" customWidth="1"/>
    <col min="11785" max="11785" width="4.85546875" style="2" customWidth="1"/>
    <col min="11786" max="11786" width="13" style="2" customWidth="1"/>
    <col min="11787" max="11787" width="5.140625" style="2" customWidth="1"/>
    <col min="11788" max="11788" width="11.7109375" style="2" customWidth="1"/>
    <col min="11789" max="11789" width="12.42578125" style="2" customWidth="1"/>
    <col min="11790" max="11790" width="12.42578125" style="2"/>
    <col min="11791" max="11791" width="14.42578125" style="2" customWidth="1"/>
    <col min="11792" max="11792" width="10" style="2" customWidth="1"/>
    <col min="11793" max="11794" width="10.42578125" style="2" customWidth="1"/>
    <col min="11795" max="11795" width="10.28515625" style="2" customWidth="1"/>
    <col min="11796" max="11796" width="11.28515625" style="2" customWidth="1"/>
    <col min="11797" max="11803" width="12.42578125" style="2"/>
    <col min="11804" max="11804" width="12.42578125" style="2" customWidth="1"/>
    <col min="11805" max="11807" width="12.42578125" style="2"/>
    <col min="11808" max="11809" width="8.85546875" style="2" customWidth="1"/>
    <col min="11810" max="11811" width="8.7109375" style="2" customWidth="1"/>
    <col min="11812" max="11814" width="7.42578125" style="2" customWidth="1"/>
    <col min="11815" max="11815" width="7.28515625" style="2" customWidth="1"/>
    <col min="11816" max="11816" width="8.28515625" style="2" customWidth="1"/>
    <col min="11817" max="11817" width="8.7109375" style="2" customWidth="1"/>
    <col min="11818" max="11818" width="9.42578125" style="2" customWidth="1"/>
    <col min="11819" max="11819" width="9.140625" style="2" customWidth="1"/>
    <col min="11820" max="12032" width="12.42578125" style="2"/>
    <col min="12033" max="12033" width="1.28515625" style="2" customWidth="1"/>
    <col min="12034" max="12034" width="10.28515625" style="2" customWidth="1"/>
    <col min="12035" max="12035" width="6.42578125" style="2" customWidth="1"/>
    <col min="12036" max="12036" width="11.42578125" style="2" customWidth="1"/>
    <col min="12037" max="12037" width="5.28515625" style="2" customWidth="1"/>
    <col min="12038" max="12038" width="11.7109375" style="2" customWidth="1"/>
    <col min="12039" max="12039" width="6" style="2" customWidth="1"/>
    <col min="12040" max="12040" width="11.140625" style="2" customWidth="1"/>
    <col min="12041" max="12041" width="4.85546875" style="2" customWidth="1"/>
    <col min="12042" max="12042" width="13" style="2" customWidth="1"/>
    <col min="12043" max="12043" width="5.140625" style="2" customWidth="1"/>
    <col min="12044" max="12044" width="11.7109375" style="2" customWidth="1"/>
    <col min="12045" max="12045" width="12.42578125" style="2" customWidth="1"/>
    <col min="12046" max="12046" width="12.42578125" style="2"/>
    <col min="12047" max="12047" width="14.42578125" style="2" customWidth="1"/>
    <col min="12048" max="12048" width="10" style="2" customWidth="1"/>
    <col min="12049" max="12050" width="10.42578125" style="2" customWidth="1"/>
    <col min="12051" max="12051" width="10.28515625" style="2" customWidth="1"/>
    <col min="12052" max="12052" width="11.28515625" style="2" customWidth="1"/>
    <col min="12053" max="12059" width="12.42578125" style="2"/>
    <col min="12060" max="12060" width="12.42578125" style="2" customWidth="1"/>
    <col min="12061" max="12063" width="12.42578125" style="2"/>
    <col min="12064" max="12065" width="8.85546875" style="2" customWidth="1"/>
    <col min="12066" max="12067" width="8.7109375" style="2" customWidth="1"/>
    <col min="12068" max="12070" width="7.42578125" style="2" customWidth="1"/>
    <col min="12071" max="12071" width="7.28515625" style="2" customWidth="1"/>
    <col min="12072" max="12072" width="8.28515625" style="2" customWidth="1"/>
    <col min="12073" max="12073" width="8.7109375" style="2" customWidth="1"/>
    <col min="12074" max="12074" width="9.42578125" style="2" customWidth="1"/>
    <col min="12075" max="12075" width="9.140625" style="2" customWidth="1"/>
    <col min="12076" max="12288" width="12.42578125" style="2"/>
    <col min="12289" max="12289" width="1.28515625" style="2" customWidth="1"/>
    <col min="12290" max="12290" width="10.28515625" style="2" customWidth="1"/>
    <col min="12291" max="12291" width="6.42578125" style="2" customWidth="1"/>
    <col min="12292" max="12292" width="11.42578125" style="2" customWidth="1"/>
    <col min="12293" max="12293" width="5.28515625" style="2" customWidth="1"/>
    <col min="12294" max="12294" width="11.7109375" style="2" customWidth="1"/>
    <col min="12295" max="12295" width="6" style="2" customWidth="1"/>
    <col min="12296" max="12296" width="11.140625" style="2" customWidth="1"/>
    <col min="12297" max="12297" width="4.85546875" style="2" customWidth="1"/>
    <col min="12298" max="12298" width="13" style="2" customWidth="1"/>
    <col min="12299" max="12299" width="5.140625" style="2" customWidth="1"/>
    <col min="12300" max="12300" width="11.7109375" style="2" customWidth="1"/>
    <col min="12301" max="12301" width="12.42578125" style="2" customWidth="1"/>
    <col min="12302" max="12302" width="12.42578125" style="2"/>
    <col min="12303" max="12303" width="14.42578125" style="2" customWidth="1"/>
    <col min="12304" max="12304" width="10" style="2" customWidth="1"/>
    <col min="12305" max="12306" width="10.42578125" style="2" customWidth="1"/>
    <col min="12307" max="12307" width="10.28515625" style="2" customWidth="1"/>
    <col min="12308" max="12308" width="11.28515625" style="2" customWidth="1"/>
    <col min="12309" max="12315" width="12.42578125" style="2"/>
    <col min="12316" max="12316" width="12.42578125" style="2" customWidth="1"/>
    <col min="12317" max="12319" width="12.42578125" style="2"/>
    <col min="12320" max="12321" width="8.85546875" style="2" customWidth="1"/>
    <col min="12322" max="12323" width="8.7109375" style="2" customWidth="1"/>
    <col min="12324" max="12326" width="7.42578125" style="2" customWidth="1"/>
    <col min="12327" max="12327" width="7.28515625" style="2" customWidth="1"/>
    <col min="12328" max="12328" width="8.28515625" style="2" customWidth="1"/>
    <col min="12329" max="12329" width="8.7109375" style="2" customWidth="1"/>
    <col min="12330" max="12330" width="9.42578125" style="2" customWidth="1"/>
    <col min="12331" max="12331" width="9.140625" style="2" customWidth="1"/>
    <col min="12332" max="12544" width="12.42578125" style="2"/>
    <col min="12545" max="12545" width="1.28515625" style="2" customWidth="1"/>
    <col min="12546" max="12546" width="10.28515625" style="2" customWidth="1"/>
    <col min="12547" max="12547" width="6.42578125" style="2" customWidth="1"/>
    <col min="12548" max="12548" width="11.42578125" style="2" customWidth="1"/>
    <col min="12549" max="12549" width="5.28515625" style="2" customWidth="1"/>
    <col min="12550" max="12550" width="11.7109375" style="2" customWidth="1"/>
    <col min="12551" max="12551" width="6" style="2" customWidth="1"/>
    <col min="12552" max="12552" width="11.140625" style="2" customWidth="1"/>
    <col min="12553" max="12553" width="4.85546875" style="2" customWidth="1"/>
    <col min="12554" max="12554" width="13" style="2" customWidth="1"/>
    <col min="12555" max="12555" width="5.140625" style="2" customWidth="1"/>
    <col min="12556" max="12556" width="11.7109375" style="2" customWidth="1"/>
    <col min="12557" max="12557" width="12.42578125" style="2" customWidth="1"/>
    <col min="12558" max="12558" width="12.42578125" style="2"/>
    <col min="12559" max="12559" width="14.42578125" style="2" customWidth="1"/>
    <col min="12560" max="12560" width="10" style="2" customWidth="1"/>
    <col min="12561" max="12562" width="10.42578125" style="2" customWidth="1"/>
    <col min="12563" max="12563" width="10.28515625" style="2" customWidth="1"/>
    <col min="12564" max="12564" width="11.28515625" style="2" customWidth="1"/>
    <col min="12565" max="12571" width="12.42578125" style="2"/>
    <col min="12572" max="12572" width="12.42578125" style="2" customWidth="1"/>
    <col min="12573" max="12575" width="12.42578125" style="2"/>
    <col min="12576" max="12577" width="8.85546875" style="2" customWidth="1"/>
    <col min="12578" max="12579" width="8.7109375" style="2" customWidth="1"/>
    <col min="12580" max="12582" width="7.42578125" style="2" customWidth="1"/>
    <col min="12583" max="12583" width="7.28515625" style="2" customWidth="1"/>
    <col min="12584" max="12584" width="8.28515625" style="2" customWidth="1"/>
    <col min="12585" max="12585" width="8.7109375" style="2" customWidth="1"/>
    <col min="12586" max="12586" width="9.42578125" style="2" customWidth="1"/>
    <col min="12587" max="12587" width="9.140625" style="2" customWidth="1"/>
    <col min="12588" max="12800" width="12.42578125" style="2"/>
    <col min="12801" max="12801" width="1.28515625" style="2" customWidth="1"/>
    <col min="12802" max="12802" width="10.28515625" style="2" customWidth="1"/>
    <col min="12803" max="12803" width="6.42578125" style="2" customWidth="1"/>
    <col min="12804" max="12804" width="11.42578125" style="2" customWidth="1"/>
    <col min="12805" max="12805" width="5.28515625" style="2" customWidth="1"/>
    <col min="12806" max="12806" width="11.7109375" style="2" customWidth="1"/>
    <col min="12807" max="12807" width="6" style="2" customWidth="1"/>
    <col min="12808" max="12808" width="11.140625" style="2" customWidth="1"/>
    <col min="12809" max="12809" width="4.85546875" style="2" customWidth="1"/>
    <col min="12810" max="12810" width="13" style="2" customWidth="1"/>
    <col min="12811" max="12811" width="5.140625" style="2" customWidth="1"/>
    <col min="12812" max="12812" width="11.7109375" style="2" customWidth="1"/>
    <col min="12813" max="12813" width="12.42578125" style="2" customWidth="1"/>
    <col min="12814" max="12814" width="12.42578125" style="2"/>
    <col min="12815" max="12815" width="14.42578125" style="2" customWidth="1"/>
    <col min="12816" max="12816" width="10" style="2" customWidth="1"/>
    <col min="12817" max="12818" width="10.42578125" style="2" customWidth="1"/>
    <col min="12819" max="12819" width="10.28515625" style="2" customWidth="1"/>
    <col min="12820" max="12820" width="11.28515625" style="2" customWidth="1"/>
    <col min="12821" max="12827" width="12.42578125" style="2"/>
    <col min="12828" max="12828" width="12.42578125" style="2" customWidth="1"/>
    <col min="12829" max="12831" width="12.42578125" style="2"/>
    <col min="12832" max="12833" width="8.85546875" style="2" customWidth="1"/>
    <col min="12834" max="12835" width="8.7109375" style="2" customWidth="1"/>
    <col min="12836" max="12838" width="7.42578125" style="2" customWidth="1"/>
    <col min="12839" max="12839" width="7.28515625" style="2" customWidth="1"/>
    <col min="12840" max="12840" width="8.28515625" style="2" customWidth="1"/>
    <col min="12841" max="12841" width="8.7109375" style="2" customWidth="1"/>
    <col min="12842" max="12842" width="9.42578125" style="2" customWidth="1"/>
    <col min="12843" max="12843" width="9.140625" style="2" customWidth="1"/>
    <col min="12844" max="13056" width="12.42578125" style="2"/>
    <col min="13057" max="13057" width="1.28515625" style="2" customWidth="1"/>
    <col min="13058" max="13058" width="10.28515625" style="2" customWidth="1"/>
    <col min="13059" max="13059" width="6.42578125" style="2" customWidth="1"/>
    <col min="13060" max="13060" width="11.42578125" style="2" customWidth="1"/>
    <col min="13061" max="13061" width="5.28515625" style="2" customWidth="1"/>
    <col min="13062" max="13062" width="11.7109375" style="2" customWidth="1"/>
    <col min="13063" max="13063" width="6" style="2" customWidth="1"/>
    <col min="13064" max="13064" width="11.140625" style="2" customWidth="1"/>
    <col min="13065" max="13065" width="4.85546875" style="2" customWidth="1"/>
    <col min="13066" max="13066" width="13" style="2" customWidth="1"/>
    <col min="13067" max="13067" width="5.140625" style="2" customWidth="1"/>
    <col min="13068" max="13068" width="11.7109375" style="2" customWidth="1"/>
    <col min="13069" max="13069" width="12.42578125" style="2" customWidth="1"/>
    <col min="13070" max="13070" width="12.42578125" style="2"/>
    <col min="13071" max="13071" width="14.42578125" style="2" customWidth="1"/>
    <col min="13072" max="13072" width="10" style="2" customWidth="1"/>
    <col min="13073" max="13074" width="10.42578125" style="2" customWidth="1"/>
    <col min="13075" max="13075" width="10.28515625" style="2" customWidth="1"/>
    <col min="13076" max="13076" width="11.28515625" style="2" customWidth="1"/>
    <col min="13077" max="13083" width="12.42578125" style="2"/>
    <col min="13084" max="13084" width="12.42578125" style="2" customWidth="1"/>
    <col min="13085" max="13087" width="12.42578125" style="2"/>
    <col min="13088" max="13089" width="8.85546875" style="2" customWidth="1"/>
    <col min="13090" max="13091" width="8.7109375" style="2" customWidth="1"/>
    <col min="13092" max="13094" width="7.42578125" style="2" customWidth="1"/>
    <col min="13095" max="13095" width="7.28515625" style="2" customWidth="1"/>
    <col min="13096" max="13096" width="8.28515625" style="2" customWidth="1"/>
    <col min="13097" max="13097" width="8.7109375" style="2" customWidth="1"/>
    <col min="13098" max="13098" width="9.42578125" style="2" customWidth="1"/>
    <col min="13099" max="13099" width="9.140625" style="2" customWidth="1"/>
    <col min="13100" max="13312" width="12.42578125" style="2"/>
    <col min="13313" max="13313" width="1.28515625" style="2" customWidth="1"/>
    <col min="13314" max="13314" width="10.28515625" style="2" customWidth="1"/>
    <col min="13315" max="13315" width="6.42578125" style="2" customWidth="1"/>
    <col min="13316" max="13316" width="11.42578125" style="2" customWidth="1"/>
    <col min="13317" max="13317" width="5.28515625" style="2" customWidth="1"/>
    <col min="13318" max="13318" width="11.7109375" style="2" customWidth="1"/>
    <col min="13319" max="13319" width="6" style="2" customWidth="1"/>
    <col min="13320" max="13320" width="11.140625" style="2" customWidth="1"/>
    <col min="13321" max="13321" width="4.85546875" style="2" customWidth="1"/>
    <col min="13322" max="13322" width="13" style="2" customWidth="1"/>
    <col min="13323" max="13323" width="5.140625" style="2" customWidth="1"/>
    <col min="13324" max="13324" width="11.7109375" style="2" customWidth="1"/>
    <col min="13325" max="13325" width="12.42578125" style="2" customWidth="1"/>
    <col min="13326" max="13326" width="12.42578125" style="2"/>
    <col min="13327" max="13327" width="14.42578125" style="2" customWidth="1"/>
    <col min="13328" max="13328" width="10" style="2" customWidth="1"/>
    <col min="13329" max="13330" width="10.42578125" style="2" customWidth="1"/>
    <col min="13331" max="13331" width="10.28515625" style="2" customWidth="1"/>
    <col min="13332" max="13332" width="11.28515625" style="2" customWidth="1"/>
    <col min="13333" max="13339" width="12.42578125" style="2"/>
    <col min="13340" max="13340" width="12.42578125" style="2" customWidth="1"/>
    <col min="13341" max="13343" width="12.42578125" style="2"/>
    <col min="13344" max="13345" width="8.85546875" style="2" customWidth="1"/>
    <col min="13346" max="13347" width="8.7109375" style="2" customWidth="1"/>
    <col min="13348" max="13350" width="7.42578125" style="2" customWidth="1"/>
    <col min="13351" max="13351" width="7.28515625" style="2" customWidth="1"/>
    <col min="13352" max="13352" width="8.28515625" style="2" customWidth="1"/>
    <col min="13353" max="13353" width="8.7109375" style="2" customWidth="1"/>
    <col min="13354" max="13354" width="9.42578125" style="2" customWidth="1"/>
    <col min="13355" max="13355" width="9.140625" style="2" customWidth="1"/>
    <col min="13356" max="13568" width="12.42578125" style="2"/>
    <col min="13569" max="13569" width="1.28515625" style="2" customWidth="1"/>
    <col min="13570" max="13570" width="10.28515625" style="2" customWidth="1"/>
    <col min="13571" max="13571" width="6.42578125" style="2" customWidth="1"/>
    <col min="13572" max="13572" width="11.42578125" style="2" customWidth="1"/>
    <col min="13573" max="13573" width="5.28515625" style="2" customWidth="1"/>
    <col min="13574" max="13574" width="11.7109375" style="2" customWidth="1"/>
    <col min="13575" max="13575" width="6" style="2" customWidth="1"/>
    <col min="13576" max="13576" width="11.140625" style="2" customWidth="1"/>
    <col min="13577" max="13577" width="4.85546875" style="2" customWidth="1"/>
    <col min="13578" max="13578" width="13" style="2" customWidth="1"/>
    <col min="13579" max="13579" width="5.140625" style="2" customWidth="1"/>
    <col min="13580" max="13580" width="11.7109375" style="2" customWidth="1"/>
    <col min="13581" max="13581" width="12.42578125" style="2" customWidth="1"/>
    <col min="13582" max="13582" width="12.42578125" style="2"/>
    <col min="13583" max="13583" width="14.42578125" style="2" customWidth="1"/>
    <col min="13584" max="13584" width="10" style="2" customWidth="1"/>
    <col min="13585" max="13586" width="10.42578125" style="2" customWidth="1"/>
    <col min="13587" max="13587" width="10.28515625" style="2" customWidth="1"/>
    <col min="13588" max="13588" width="11.28515625" style="2" customWidth="1"/>
    <col min="13589" max="13595" width="12.42578125" style="2"/>
    <col min="13596" max="13596" width="12.42578125" style="2" customWidth="1"/>
    <col min="13597" max="13599" width="12.42578125" style="2"/>
    <col min="13600" max="13601" width="8.85546875" style="2" customWidth="1"/>
    <col min="13602" max="13603" width="8.7109375" style="2" customWidth="1"/>
    <col min="13604" max="13606" width="7.42578125" style="2" customWidth="1"/>
    <col min="13607" max="13607" width="7.28515625" style="2" customWidth="1"/>
    <col min="13608" max="13608" width="8.28515625" style="2" customWidth="1"/>
    <col min="13609" max="13609" width="8.7109375" style="2" customWidth="1"/>
    <col min="13610" max="13610" width="9.42578125" style="2" customWidth="1"/>
    <col min="13611" max="13611" width="9.140625" style="2" customWidth="1"/>
    <col min="13612" max="13824" width="12.42578125" style="2"/>
    <col min="13825" max="13825" width="1.28515625" style="2" customWidth="1"/>
    <col min="13826" max="13826" width="10.28515625" style="2" customWidth="1"/>
    <col min="13827" max="13827" width="6.42578125" style="2" customWidth="1"/>
    <col min="13828" max="13828" width="11.42578125" style="2" customWidth="1"/>
    <col min="13829" max="13829" width="5.28515625" style="2" customWidth="1"/>
    <col min="13830" max="13830" width="11.7109375" style="2" customWidth="1"/>
    <col min="13831" max="13831" width="6" style="2" customWidth="1"/>
    <col min="13832" max="13832" width="11.140625" style="2" customWidth="1"/>
    <col min="13833" max="13833" width="4.85546875" style="2" customWidth="1"/>
    <col min="13834" max="13834" width="13" style="2" customWidth="1"/>
    <col min="13835" max="13835" width="5.140625" style="2" customWidth="1"/>
    <col min="13836" max="13836" width="11.7109375" style="2" customWidth="1"/>
    <col min="13837" max="13837" width="12.42578125" style="2" customWidth="1"/>
    <col min="13838" max="13838" width="12.42578125" style="2"/>
    <col min="13839" max="13839" width="14.42578125" style="2" customWidth="1"/>
    <col min="13840" max="13840" width="10" style="2" customWidth="1"/>
    <col min="13841" max="13842" width="10.42578125" style="2" customWidth="1"/>
    <col min="13843" max="13843" width="10.28515625" style="2" customWidth="1"/>
    <col min="13844" max="13844" width="11.28515625" style="2" customWidth="1"/>
    <col min="13845" max="13851" width="12.42578125" style="2"/>
    <col min="13852" max="13852" width="12.42578125" style="2" customWidth="1"/>
    <col min="13853" max="13855" width="12.42578125" style="2"/>
    <col min="13856" max="13857" width="8.85546875" style="2" customWidth="1"/>
    <col min="13858" max="13859" width="8.7109375" style="2" customWidth="1"/>
    <col min="13860" max="13862" width="7.42578125" style="2" customWidth="1"/>
    <col min="13863" max="13863" width="7.28515625" style="2" customWidth="1"/>
    <col min="13864" max="13864" width="8.28515625" style="2" customWidth="1"/>
    <col min="13865" max="13865" width="8.7109375" style="2" customWidth="1"/>
    <col min="13866" max="13866" width="9.42578125" style="2" customWidth="1"/>
    <col min="13867" max="13867" width="9.140625" style="2" customWidth="1"/>
    <col min="13868" max="14080" width="12.42578125" style="2"/>
    <col min="14081" max="14081" width="1.28515625" style="2" customWidth="1"/>
    <col min="14082" max="14082" width="10.28515625" style="2" customWidth="1"/>
    <col min="14083" max="14083" width="6.42578125" style="2" customWidth="1"/>
    <col min="14084" max="14084" width="11.42578125" style="2" customWidth="1"/>
    <col min="14085" max="14085" width="5.28515625" style="2" customWidth="1"/>
    <col min="14086" max="14086" width="11.7109375" style="2" customWidth="1"/>
    <col min="14087" max="14087" width="6" style="2" customWidth="1"/>
    <col min="14088" max="14088" width="11.140625" style="2" customWidth="1"/>
    <col min="14089" max="14089" width="4.85546875" style="2" customWidth="1"/>
    <col min="14090" max="14090" width="13" style="2" customWidth="1"/>
    <col min="14091" max="14091" width="5.140625" style="2" customWidth="1"/>
    <col min="14092" max="14092" width="11.7109375" style="2" customWidth="1"/>
    <col min="14093" max="14093" width="12.42578125" style="2" customWidth="1"/>
    <col min="14094" max="14094" width="12.42578125" style="2"/>
    <col min="14095" max="14095" width="14.42578125" style="2" customWidth="1"/>
    <col min="14096" max="14096" width="10" style="2" customWidth="1"/>
    <col min="14097" max="14098" width="10.42578125" style="2" customWidth="1"/>
    <col min="14099" max="14099" width="10.28515625" style="2" customWidth="1"/>
    <col min="14100" max="14100" width="11.28515625" style="2" customWidth="1"/>
    <col min="14101" max="14107" width="12.42578125" style="2"/>
    <col min="14108" max="14108" width="12.42578125" style="2" customWidth="1"/>
    <col min="14109" max="14111" width="12.42578125" style="2"/>
    <col min="14112" max="14113" width="8.85546875" style="2" customWidth="1"/>
    <col min="14114" max="14115" width="8.7109375" style="2" customWidth="1"/>
    <col min="14116" max="14118" width="7.42578125" style="2" customWidth="1"/>
    <col min="14119" max="14119" width="7.28515625" style="2" customWidth="1"/>
    <col min="14120" max="14120" width="8.28515625" style="2" customWidth="1"/>
    <col min="14121" max="14121" width="8.7109375" style="2" customWidth="1"/>
    <col min="14122" max="14122" width="9.42578125" style="2" customWidth="1"/>
    <col min="14123" max="14123" width="9.140625" style="2" customWidth="1"/>
    <col min="14124" max="14336" width="12.42578125" style="2"/>
    <col min="14337" max="14337" width="1.28515625" style="2" customWidth="1"/>
    <col min="14338" max="14338" width="10.28515625" style="2" customWidth="1"/>
    <col min="14339" max="14339" width="6.42578125" style="2" customWidth="1"/>
    <col min="14340" max="14340" width="11.42578125" style="2" customWidth="1"/>
    <col min="14341" max="14341" width="5.28515625" style="2" customWidth="1"/>
    <col min="14342" max="14342" width="11.7109375" style="2" customWidth="1"/>
    <col min="14343" max="14343" width="6" style="2" customWidth="1"/>
    <col min="14344" max="14344" width="11.140625" style="2" customWidth="1"/>
    <col min="14345" max="14345" width="4.85546875" style="2" customWidth="1"/>
    <col min="14346" max="14346" width="13" style="2" customWidth="1"/>
    <col min="14347" max="14347" width="5.140625" style="2" customWidth="1"/>
    <col min="14348" max="14348" width="11.7109375" style="2" customWidth="1"/>
    <col min="14349" max="14349" width="12.42578125" style="2" customWidth="1"/>
    <col min="14350" max="14350" width="12.42578125" style="2"/>
    <col min="14351" max="14351" width="14.42578125" style="2" customWidth="1"/>
    <col min="14352" max="14352" width="10" style="2" customWidth="1"/>
    <col min="14353" max="14354" width="10.42578125" style="2" customWidth="1"/>
    <col min="14355" max="14355" width="10.28515625" style="2" customWidth="1"/>
    <col min="14356" max="14356" width="11.28515625" style="2" customWidth="1"/>
    <col min="14357" max="14363" width="12.42578125" style="2"/>
    <col min="14364" max="14364" width="12.42578125" style="2" customWidth="1"/>
    <col min="14365" max="14367" width="12.42578125" style="2"/>
    <col min="14368" max="14369" width="8.85546875" style="2" customWidth="1"/>
    <col min="14370" max="14371" width="8.7109375" style="2" customWidth="1"/>
    <col min="14372" max="14374" width="7.42578125" style="2" customWidth="1"/>
    <col min="14375" max="14375" width="7.28515625" style="2" customWidth="1"/>
    <col min="14376" max="14376" width="8.28515625" style="2" customWidth="1"/>
    <col min="14377" max="14377" width="8.7109375" style="2" customWidth="1"/>
    <col min="14378" max="14378" width="9.42578125" style="2" customWidth="1"/>
    <col min="14379" max="14379" width="9.140625" style="2" customWidth="1"/>
    <col min="14380" max="14592" width="12.42578125" style="2"/>
    <col min="14593" max="14593" width="1.28515625" style="2" customWidth="1"/>
    <col min="14594" max="14594" width="10.28515625" style="2" customWidth="1"/>
    <col min="14595" max="14595" width="6.42578125" style="2" customWidth="1"/>
    <col min="14596" max="14596" width="11.42578125" style="2" customWidth="1"/>
    <col min="14597" max="14597" width="5.28515625" style="2" customWidth="1"/>
    <col min="14598" max="14598" width="11.7109375" style="2" customWidth="1"/>
    <col min="14599" max="14599" width="6" style="2" customWidth="1"/>
    <col min="14600" max="14600" width="11.140625" style="2" customWidth="1"/>
    <col min="14601" max="14601" width="4.85546875" style="2" customWidth="1"/>
    <col min="14602" max="14602" width="13" style="2" customWidth="1"/>
    <col min="14603" max="14603" width="5.140625" style="2" customWidth="1"/>
    <col min="14604" max="14604" width="11.7109375" style="2" customWidth="1"/>
    <col min="14605" max="14605" width="12.42578125" style="2" customWidth="1"/>
    <col min="14606" max="14606" width="12.42578125" style="2"/>
    <col min="14607" max="14607" width="14.42578125" style="2" customWidth="1"/>
    <col min="14608" max="14608" width="10" style="2" customWidth="1"/>
    <col min="14609" max="14610" width="10.42578125" style="2" customWidth="1"/>
    <col min="14611" max="14611" width="10.28515625" style="2" customWidth="1"/>
    <col min="14612" max="14612" width="11.28515625" style="2" customWidth="1"/>
    <col min="14613" max="14619" width="12.42578125" style="2"/>
    <col min="14620" max="14620" width="12.42578125" style="2" customWidth="1"/>
    <col min="14621" max="14623" width="12.42578125" style="2"/>
    <col min="14624" max="14625" width="8.85546875" style="2" customWidth="1"/>
    <col min="14626" max="14627" width="8.7109375" style="2" customWidth="1"/>
    <col min="14628" max="14630" width="7.42578125" style="2" customWidth="1"/>
    <col min="14631" max="14631" width="7.28515625" style="2" customWidth="1"/>
    <col min="14632" max="14632" width="8.28515625" style="2" customWidth="1"/>
    <col min="14633" max="14633" width="8.7109375" style="2" customWidth="1"/>
    <col min="14634" max="14634" width="9.42578125" style="2" customWidth="1"/>
    <col min="14635" max="14635" width="9.140625" style="2" customWidth="1"/>
    <col min="14636" max="14848" width="12.42578125" style="2"/>
    <col min="14849" max="14849" width="1.28515625" style="2" customWidth="1"/>
    <col min="14850" max="14850" width="10.28515625" style="2" customWidth="1"/>
    <col min="14851" max="14851" width="6.42578125" style="2" customWidth="1"/>
    <col min="14852" max="14852" width="11.42578125" style="2" customWidth="1"/>
    <col min="14853" max="14853" width="5.28515625" style="2" customWidth="1"/>
    <col min="14854" max="14854" width="11.7109375" style="2" customWidth="1"/>
    <col min="14855" max="14855" width="6" style="2" customWidth="1"/>
    <col min="14856" max="14856" width="11.140625" style="2" customWidth="1"/>
    <col min="14857" max="14857" width="4.85546875" style="2" customWidth="1"/>
    <col min="14858" max="14858" width="13" style="2" customWidth="1"/>
    <col min="14859" max="14859" width="5.140625" style="2" customWidth="1"/>
    <col min="14860" max="14860" width="11.7109375" style="2" customWidth="1"/>
    <col min="14861" max="14861" width="12.42578125" style="2" customWidth="1"/>
    <col min="14862" max="14862" width="12.42578125" style="2"/>
    <col min="14863" max="14863" width="14.42578125" style="2" customWidth="1"/>
    <col min="14864" max="14864" width="10" style="2" customWidth="1"/>
    <col min="14865" max="14866" width="10.42578125" style="2" customWidth="1"/>
    <col min="14867" max="14867" width="10.28515625" style="2" customWidth="1"/>
    <col min="14868" max="14868" width="11.28515625" style="2" customWidth="1"/>
    <col min="14869" max="14875" width="12.42578125" style="2"/>
    <col min="14876" max="14876" width="12.42578125" style="2" customWidth="1"/>
    <col min="14877" max="14879" width="12.42578125" style="2"/>
    <col min="14880" max="14881" width="8.85546875" style="2" customWidth="1"/>
    <col min="14882" max="14883" width="8.7109375" style="2" customWidth="1"/>
    <col min="14884" max="14886" width="7.42578125" style="2" customWidth="1"/>
    <col min="14887" max="14887" width="7.28515625" style="2" customWidth="1"/>
    <col min="14888" max="14888" width="8.28515625" style="2" customWidth="1"/>
    <col min="14889" max="14889" width="8.7109375" style="2" customWidth="1"/>
    <col min="14890" max="14890" width="9.42578125" style="2" customWidth="1"/>
    <col min="14891" max="14891" width="9.140625" style="2" customWidth="1"/>
    <col min="14892" max="15104" width="12.42578125" style="2"/>
    <col min="15105" max="15105" width="1.28515625" style="2" customWidth="1"/>
    <col min="15106" max="15106" width="10.28515625" style="2" customWidth="1"/>
    <col min="15107" max="15107" width="6.42578125" style="2" customWidth="1"/>
    <col min="15108" max="15108" width="11.42578125" style="2" customWidth="1"/>
    <col min="15109" max="15109" width="5.28515625" style="2" customWidth="1"/>
    <col min="15110" max="15110" width="11.7109375" style="2" customWidth="1"/>
    <col min="15111" max="15111" width="6" style="2" customWidth="1"/>
    <col min="15112" max="15112" width="11.140625" style="2" customWidth="1"/>
    <col min="15113" max="15113" width="4.85546875" style="2" customWidth="1"/>
    <col min="15114" max="15114" width="13" style="2" customWidth="1"/>
    <col min="15115" max="15115" width="5.140625" style="2" customWidth="1"/>
    <col min="15116" max="15116" width="11.7109375" style="2" customWidth="1"/>
    <col min="15117" max="15117" width="12.42578125" style="2" customWidth="1"/>
    <col min="15118" max="15118" width="12.42578125" style="2"/>
    <col min="15119" max="15119" width="14.42578125" style="2" customWidth="1"/>
    <col min="15120" max="15120" width="10" style="2" customWidth="1"/>
    <col min="15121" max="15122" width="10.42578125" style="2" customWidth="1"/>
    <col min="15123" max="15123" width="10.28515625" style="2" customWidth="1"/>
    <col min="15124" max="15124" width="11.28515625" style="2" customWidth="1"/>
    <col min="15125" max="15131" width="12.42578125" style="2"/>
    <col min="15132" max="15132" width="12.42578125" style="2" customWidth="1"/>
    <col min="15133" max="15135" width="12.42578125" style="2"/>
    <col min="15136" max="15137" width="8.85546875" style="2" customWidth="1"/>
    <col min="15138" max="15139" width="8.7109375" style="2" customWidth="1"/>
    <col min="15140" max="15142" width="7.42578125" style="2" customWidth="1"/>
    <col min="15143" max="15143" width="7.28515625" style="2" customWidth="1"/>
    <col min="15144" max="15144" width="8.28515625" style="2" customWidth="1"/>
    <col min="15145" max="15145" width="8.7109375" style="2" customWidth="1"/>
    <col min="15146" max="15146" width="9.42578125" style="2" customWidth="1"/>
    <col min="15147" max="15147" width="9.140625" style="2" customWidth="1"/>
    <col min="15148" max="15360" width="12.42578125" style="2"/>
    <col min="15361" max="15361" width="1.28515625" style="2" customWidth="1"/>
    <col min="15362" max="15362" width="10.28515625" style="2" customWidth="1"/>
    <col min="15363" max="15363" width="6.42578125" style="2" customWidth="1"/>
    <col min="15364" max="15364" width="11.42578125" style="2" customWidth="1"/>
    <col min="15365" max="15365" width="5.28515625" style="2" customWidth="1"/>
    <col min="15366" max="15366" width="11.7109375" style="2" customWidth="1"/>
    <col min="15367" max="15367" width="6" style="2" customWidth="1"/>
    <col min="15368" max="15368" width="11.140625" style="2" customWidth="1"/>
    <col min="15369" max="15369" width="4.85546875" style="2" customWidth="1"/>
    <col min="15370" max="15370" width="13" style="2" customWidth="1"/>
    <col min="15371" max="15371" width="5.140625" style="2" customWidth="1"/>
    <col min="15372" max="15372" width="11.7109375" style="2" customWidth="1"/>
    <col min="15373" max="15373" width="12.42578125" style="2" customWidth="1"/>
    <col min="15374" max="15374" width="12.42578125" style="2"/>
    <col min="15375" max="15375" width="14.42578125" style="2" customWidth="1"/>
    <col min="15376" max="15376" width="10" style="2" customWidth="1"/>
    <col min="15377" max="15378" width="10.42578125" style="2" customWidth="1"/>
    <col min="15379" max="15379" width="10.28515625" style="2" customWidth="1"/>
    <col min="15380" max="15380" width="11.28515625" style="2" customWidth="1"/>
    <col min="15381" max="15387" width="12.42578125" style="2"/>
    <col min="15388" max="15388" width="12.42578125" style="2" customWidth="1"/>
    <col min="15389" max="15391" width="12.42578125" style="2"/>
    <col min="15392" max="15393" width="8.85546875" style="2" customWidth="1"/>
    <col min="15394" max="15395" width="8.7109375" style="2" customWidth="1"/>
    <col min="15396" max="15398" width="7.42578125" style="2" customWidth="1"/>
    <col min="15399" max="15399" width="7.28515625" style="2" customWidth="1"/>
    <col min="15400" max="15400" width="8.28515625" style="2" customWidth="1"/>
    <col min="15401" max="15401" width="8.7109375" style="2" customWidth="1"/>
    <col min="15402" max="15402" width="9.42578125" style="2" customWidth="1"/>
    <col min="15403" max="15403" width="9.140625" style="2" customWidth="1"/>
    <col min="15404" max="15616" width="12.42578125" style="2"/>
    <col min="15617" max="15617" width="1.28515625" style="2" customWidth="1"/>
    <col min="15618" max="15618" width="10.28515625" style="2" customWidth="1"/>
    <col min="15619" max="15619" width="6.42578125" style="2" customWidth="1"/>
    <col min="15620" max="15620" width="11.42578125" style="2" customWidth="1"/>
    <col min="15621" max="15621" width="5.28515625" style="2" customWidth="1"/>
    <col min="15622" max="15622" width="11.7109375" style="2" customWidth="1"/>
    <col min="15623" max="15623" width="6" style="2" customWidth="1"/>
    <col min="15624" max="15624" width="11.140625" style="2" customWidth="1"/>
    <col min="15625" max="15625" width="4.85546875" style="2" customWidth="1"/>
    <col min="15626" max="15626" width="13" style="2" customWidth="1"/>
    <col min="15627" max="15627" width="5.140625" style="2" customWidth="1"/>
    <col min="15628" max="15628" width="11.7109375" style="2" customWidth="1"/>
    <col min="15629" max="15629" width="12.42578125" style="2" customWidth="1"/>
    <col min="15630" max="15630" width="12.42578125" style="2"/>
    <col min="15631" max="15631" width="14.42578125" style="2" customWidth="1"/>
    <col min="15632" max="15632" width="10" style="2" customWidth="1"/>
    <col min="15633" max="15634" width="10.42578125" style="2" customWidth="1"/>
    <col min="15635" max="15635" width="10.28515625" style="2" customWidth="1"/>
    <col min="15636" max="15636" width="11.28515625" style="2" customWidth="1"/>
    <col min="15637" max="15643" width="12.42578125" style="2"/>
    <col min="15644" max="15644" width="12.42578125" style="2" customWidth="1"/>
    <col min="15645" max="15647" width="12.42578125" style="2"/>
    <col min="15648" max="15649" width="8.85546875" style="2" customWidth="1"/>
    <col min="15650" max="15651" width="8.7109375" style="2" customWidth="1"/>
    <col min="15652" max="15654" width="7.42578125" style="2" customWidth="1"/>
    <col min="15655" max="15655" width="7.28515625" style="2" customWidth="1"/>
    <col min="15656" max="15656" width="8.28515625" style="2" customWidth="1"/>
    <col min="15657" max="15657" width="8.7109375" style="2" customWidth="1"/>
    <col min="15658" max="15658" width="9.42578125" style="2" customWidth="1"/>
    <col min="15659" max="15659" width="9.140625" style="2" customWidth="1"/>
    <col min="15660" max="15872" width="12.42578125" style="2"/>
    <col min="15873" max="15873" width="1.28515625" style="2" customWidth="1"/>
    <col min="15874" max="15874" width="10.28515625" style="2" customWidth="1"/>
    <col min="15875" max="15875" width="6.42578125" style="2" customWidth="1"/>
    <col min="15876" max="15876" width="11.42578125" style="2" customWidth="1"/>
    <col min="15877" max="15877" width="5.28515625" style="2" customWidth="1"/>
    <col min="15878" max="15878" width="11.7109375" style="2" customWidth="1"/>
    <col min="15879" max="15879" width="6" style="2" customWidth="1"/>
    <col min="15880" max="15880" width="11.140625" style="2" customWidth="1"/>
    <col min="15881" max="15881" width="4.85546875" style="2" customWidth="1"/>
    <col min="15882" max="15882" width="13" style="2" customWidth="1"/>
    <col min="15883" max="15883" width="5.140625" style="2" customWidth="1"/>
    <col min="15884" max="15884" width="11.7109375" style="2" customWidth="1"/>
    <col min="15885" max="15885" width="12.42578125" style="2" customWidth="1"/>
    <col min="15886" max="15886" width="12.42578125" style="2"/>
    <col min="15887" max="15887" width="14.42578125" style="2" customWidth="1"/>
    <col min="15888" max="15888" width="10" style="2" customWidth="1"/>
    <col min="15889" max="15890" width="10.42578125" style="2" customWidth="1"/>
    <col min="15891" max="15891" width="10.28515625" style="2" customWidth="1"/>
    <col min="15892" max="15892" width="11.28515625" style="2" customWidth="1"/>
    <col min="15893" max="15899" width="12.42578125" style="2"/>
    <col min="15900" max="15900" width="12.42578125" style="2" customWidth="1"/>
    <col min="15901" max="15903" width="12.42578125" style="2"/>
    <col min="15904" max="15905" width="8.85546875" style="2" customWidth="1"/>
    <col min="15906" max="15907" width="8.7109375" style="2" customWidth="1"/>
    <col min="15908" max="15910" width="7.42578125" style="2" customWidth="1"/>
    <col min="15911" max="15911" width="7.28515625" style="2" customWidth="1"/>
    <col min="15912" max="15912" width="8.28515625" style="2" customWidth="1"/>
    <col min="15913" max="15913" width="8.7109375" style="2" customWidth="1"/>
    <col min="15914" max="15914" width="9.42578125" style="2" customWidth="1"/>
    <col min="15915" max="15915" width="9.140625" style="2" customWidth="1"/>
    <col min="15916" max="16128" width="12.42578125" style="2"/>
    <col min="16129" max="16129" width="1.28515625" style="2" customWidth="1"/>
    <col min="16130" max="16130" width="10.28515625" style="2" customWidth="1"/>
    <col min="16131" max="16131" width="6.42578125" style="2" customWidth="1"/>
    <col min="16132" max="16132" width="11.42578125" style="2" customWidth="1"/>
    <col min="16133" max="16133" width="5.28515625" style="2" customWidth="1"/>
    <col min="16134" max="16134" width="11.7109375" style="2" customWidth="1"/>
    <col min="16135" max="16135" width="6" style="2" customWidth="1"/>
    <col min="16136" max="16136" width="11.140625" style="2" customWidth="1"/>
    <col min="16137" max="16137" width="4.85546875" style="2" customWidth="1"/>
    <col min="16138" max="16138" width="13" style="2" customWidth="1"/>
    <col min="16139" max="16139" width="5.140625" style="2" customWidth="1"/>
    <col min="16140" max="16140" width="11.7109375" style="2" customWidth="1"/>
    <col min="16141" max="16141" width="12.42578125" style="2" customWidth="1"/>
    <col min="16142" max="16142" width="12.42578125" style="2"/>
    <col min="16143" max="16143" width="14.42578125" style="2" customWidth="1"/>
    <col min="16144" max="16144" width="10" style="2" customWidth="1"/>
    <col min="16145" max="16146" width="10.42578125" style="2" customWidth="1"/>
    <col min="16147" max="16147" width="10.28515625" style="2" customWidth="1"/>
    <col min="16148" max="16148" width="11.28515625" style="2" customWidth="1"/>
    <col min="16149" max="16155" width="12.42578125" style="2"/>
    <col min="16156" max="16156" width="12.42578125" style="2" customWidth="1"/>
    <col min="16157" max="16159" width="12.42578125" style="2"/>
    <col min="16160" max="16161" width="8.85546875" style="2" customWidth="1"/>
    <col min="16162" max="16163" width="8.7109375" style="2" customWidth="1"/>
    <col min="16164" max="16166" width="7.42578125" style="2" customWidth="1"/>
    <col min="16167" max="16167" width="7.28515625" style="2" customWidth="1"/>
    <col min="16168" max="16168" width="8.28515625" style="2" customWidth="1"/>
    <col min="16169" max="16169" width="8.7109375" style="2" customWidth="1"/>
    <col min="16170" max="16170" width="9.42578125" style="2" customWidth="1"/>
    <col min="16171" max="16171" width="9.140625" style="2" customWidth="1"/>
    <col min="16172" max="16384" width="12.42578125" style="2"/>
  </cols>
  <sheetData>
    <row r="1" spans="1:25" x14ac:dyDescent="0.2">
      <c r="B1" s="804" t="s">
        <v>187</v>
      </c>
      <c r="C1" s="804"/>
      <c r="D1" s="804"/>
      <c r="E1" s="804"/>
      <c r="F1" s="804"/>
      <c r="G1" s="804"/>
      <c r="H1" s="804"/>
      <c r="I1" s="804"/>
      <c r="J1" s="804"/>
      <c r="K1" s="804"/>
      <c r="L1" s="804"/>
    </row>
    <row r="2" spans="1:25" x14ac:dyDescent="0.2">
      <c r="C2" s="836" t="s">
        <v>136</v>
      </c>
      <c r="D2" s="804" t="s">
        <v>137</v>
      </c>
      <c r="E2" s="804"/>
      <c r="F2" s="804" t="s">
        <v>138</v>
      </c>
      <c r="G2" s="804"/>
      <c r="H2" s="804" t="s">
        <v>139</v>
      </c>
      <c r="I2" s="804"/>
      <c r="J2" s="804" t="s">
        <v>291</v>
      </c>
    </row>
    <row r="3" spans="1:25" ht="16.5" customHeight="1" x14ac:dyDescent="0.2">
      <c r="C3" s="836"/>
      <c r="D3" s="804"/>
      <c r="E3" s="804"/>
      <c r="F3" s="804"/>
      <c r="G3" s="804"/>
      <c r="H3" s="804"/>
      <c r="I3" s="804"/>
      <c r="J3" s="804"/>
      <c r="M3" s="3"/>
      <c r="Y3" s="95" t="s">
        <v>204</v>
      </c>
    </row>
    <row r="4" spans="1:25" ht="16.5" customHeight="1" x14ac:dyDescent="0.2">
      <c r="B4" s="33"/>
      <c r="C4" s="11" t="s">
        <v>141</v>
      </c>
      <c r="D4" s="806" t="s">
        <v>142</v>
      </c>
      <c r="E4" s="807"/>
      <c r="F4" s="806" t="s">
        <v>203</v>
      </c>
      <c r="G4" s="807"/>
      <c r="H4" s="806" t="s">
        <v>144</v>
      </c>
      <c r="I4" s="812"/>
      <c r="J4" s="66" t="s">
        <v>290</v>
      </c>
      <c r="K4" s="33"/>
      <c r="L4" s="33"/>
      <c r="M4" s="62"/>
      <c r="P4" s="63" t="s">
        <v>188</v>
      </c>
      <c r="Y4" s="63" t="s">
        <v>189</v>
      </c>
    </row>
    <row r="5" spans="1:25" ht="9" customHeight="1" thickBot="1" x14ac:dyDescent="0.25">
      <c r="A5" s="4"/>
      <c r="B5" s="5"/>
      <c r="C5" s="6"/>
      <c r="D5" s="837"/>
      <c r="E5" s="837"/>
      <c r="F5" s="837"/>
      <c r="G5" s="837"/>
      <c r="H5" s="838"/>
      <c r="I5" s="838"/>
      <c r="J5" s="14" t="s">
        <v>146</v>
      </c>
      <c r="K5" s="5"/>
      <c r="L5" s="5"/>
      <c r="M5" s="5"/>
    </row>
    <row r="6" spans="1:25" ht="4.5" customHeight="1" x14ac:dyDescent="0.2">
      <c r="A6" s="3"/>
      <c r="B6" s="3"/>
      <c r="C6" s="3"/>
      <c r="D6" s="5"/>
      <c r="E6" s="5"/>
      <c r="F6" s="5"/>
      <c r="G6" s="5"/>
      <c r="H6" s="5"/>
      <c r="I6" s="5"/>
      <c r="J6" s="5"/>
      <c r="K6" s="5"/>
      <c r="L6" s="5"/>
      <c r="M6" s="5"/>
    </row>
    <row r="7" spans="1:25" ht="7.5" customHeight="1" x14ac:dyDescent="0.2">
      <c r="A7" s="3" t="s">
        <v>135</v>
      </c>
      <c r="B7" s="8"/>
      <c r="K7" s="9"/>
      <c r="L7" s="9"/>
      <c r="M7" s="64"/>
    </row>
    <row r="8" spans="1:25" ht="19.5" customHeight="1" x14ac:dyDescent="0.25">
      <c r="A8" s="3"/>
      <c r="B8" s="10"/>
      <c r="C8" s="16" t="s">
        <v>311</v>
      </c>
      <c r="D8" s="103">
        <v>4630</v>
      </c>
      <c r="E8" s="103"/>
      <c r="F8" s="103">
        <v>9324</v>
      </c>
      <c r="G8" s="103"/>
      <c r="H8" s="103" t="e">
        <f>#REF!</f>
        <v>#REF!</v>
      </c>
      <c r="J8" s="21" t="e">
        <f t="shared" ref="J8:J13" si="0">(H8-H9)/H9*100</f>
        <v>#REF!</v>
      </c>
      <c r="K8" s="9"/>
      <c r="L8" s="9"/>
      <c r="M8" s="65"/>
    </row>
    <row r="9" spans="1:25" ht="19.5" customHeight="1" x14ac:dyDescent="0.25">
      <c r="A9" s="3"/>
      <c r="B9" s="10"/>
      <c r="C9" s="16" t="s">
        <v>287</v>
      </c>
      <c r="D9" s="103">
        <v>4383</v>
      </c>
      <c r="E9" s="103"/>
      <c r="F9" s="103">
        <v>8862</v>
      </c>
      <c r="G9" s="103"/>
      <c r="H9" s="103" t="e">
        <f>#REF!</f>
        <v>#REF!</v>
      </c>
      <c r="J9" s="21" t="e">
        <f t="shared" si="0"/>
        <v>#REF!</v>
      </c>
      <c r="K9" s="9"/>
      <c r="L9" s="9"/>
      <c r="M9" s="65"/>
    </row>
    <row r="10" spans="1:25" ht="12.75" customHeight="1" x14ac:dyDescent="0.25">
      <c r="A10" s="3"/>
      <c r="B10" s="11"/>
      <c r="C10" s="16" t="s">
        <v>283</v>
      </c>
      <c r="D10" s="96" t="e">
        <f>#REF!</f>
        <v>#REF!</v>
      </c>
      <c r="E10" s="97"/>
      <c r="F10" s="97" t="e">
        <f>#REF!</f>
        <v>#REF!</v>
      </c>
      <c r="G10" s="127"/>
      <c r="H10" s="99" t="e">
        <f>#REF!</f>
        <v>#REF!</v>
      </c>
      <c r="I10"/>
      <c r="J10" s="21" t="e">
        <f t="shared" si="0"/>
        <v>#REF!</v>
      </c>
      <c r="K10" s="12"/>
      <c r="L10" s="12"/>
      <c r="M10" s="66"/>
    </row>
    <row r="11" spans="1:25" ht="18" customHeight="1" x14ac:dyDescent="0.25">
      <c r="A11" s="3"/>
      <c r="B11" s="13"/>
      <c r="C11" s="16" t="s">
        <v>221</v>
      </c>
      <c r="D11" s="96" t="e">
        <f>#REF!</f>
        <v>#REF!</v>
      </c>
      <c r="E11" s="97"/>
      <c r="F11" s="97" t="e">
        <f>#REF!</f>
        <v>#REF!</v>
      </c>
      <c r="G11" s="127"/>
      <c r="H11" s="99" t="e">
        <f>#REF!</f>
        <v>#REF!</v>
      </c>
      <c r="I11"/>
      <c r="J11" s="21" t="e">
        <f t="shared" si="0"/>
        <v>#REF!</v>
      </c>
      <c r="K11" s="12"/>
      <c r="L11" s="12"/>
      <c r="M11" s="66"/>
    </row>
    <row r="12" spans="1:25" ht="18" customHeight="1" x14ac:dyDescent="0.2">
      <c r="A12" s="3"/>
      <c r="B12" s="13"/>
      <c r="C12" s="16" t="s">
        <v>219</v>
      </c>
      <c r="D12" s="96" t="e">
        <f>#REF!</f>
        <v>#REF!</v>
      </c>
      <c r="E12" s="97"/>
      <c r="F12" s="97" t="e">
        <f>#REF!</f>
        <v>#REF!</v>
      </c>
      <c r="G12" s="98"/>
      <c r="H12" s="99" t="e">
        <f>#REF!</f>
        <v>#REF!</v>
      </c>
      <c r="I12" s="98"/>
      <c r="J12" s="21" t="e">
        <f t="shared" si="0"/>
        <v>#REF!</v>
      </c>
      <c r="K12" s="12"/>
      <c r="L12" s="12"/>
      <c r="M12" s="66"/>
    </row>
    <row r="13" spans="1:25" ht="18" customHeight="1" x14ac:dyDescent="0.2">
      <c r="A13" s="3"/>
      <c r="B13" s="13"/>
      <c r="C13" s="16" t="s">
        <v>217</v>
      </c>
      <c r="D13" s="96" t="e">
        <f>#REF!</f>
        <v>#REF!</v>
      </c>
      <c r="E13" s="97"/>
      <c r="F13" s="97" t="e">
        <f>#REF!</f>
        <v>#REF!</v>
      </c>
      <c r="G13" s="98"/>
      <c r="H13" s="99" t="e">
        <f>#REF!</f>
        <v>#REF!</v>
      </c>
      <c r="I13" s="98"/>
      <c r="J13" s="21" t="e">
        <f t="shared" si="0"/>
        <v>#REF!</v>
      </c>
      <c r="K13" s="12"/>
      <c r="L13" s="12"/>
      <c r="M13" s="66"/>
    </row>
    <row r="14" spans="1:25" ht="18" customHeight="1" x14ac:dyDescent="0.2">
      <c r="A14" s="3"/>
      <c r="B14" s="13"/>
      <c r="C14" s="16" t="s">
        <v>210</v>
      </c>
      <c r="D14" s="96" t="e">
        <f>#REF!</f>
        <v>#REF!</v>
      </c>
      <c r="E14" s="97"/>
      <c r="F14" s="97" t="e">
        <f>#REF!</f>
        <v>#REF!</v>
      </c>
      <c r="G14" s="98"/>
      <c r="H14" s="99" t="e">
        <f>#REF!</f>
        <v>#REF!</v>
      </c>
      <c r="I14" s="98"/>
      <c r="J14" s="21" t="e">
        <f t="shared" ref="J14:J19" si="1">(H14-H15)/H15*100</f>
        <v>#REF!</v>
      </c>
      <c r="K14" s="12"/>
      <c r="L14" s="12"/>
      <c r="M14" s="66"/>
    </row>
    <row r="15" spans="1:25" ht="18" customHeight="1" x14ac:dyDescent="0.2">
      <c r="A15" s="3"/>
      <c r="B15" s="13"/>
      <c r="C15" s="16" t="s">
        <v>208</v>
      </c>
      <c r="D15" s="96" t="e">
        <f>#REF!</f>
        <v>#REF!</v>
      </c>
      <c r="E15" s="97"/>
      <c r="F15" s="97" t="e">
        <f>#REF!</f>
        <v>#REF!</v>
      </c>
      <c r="G15" s="98"/>
      <c r="H15" s="99" t="e">
        <f>#REF!</f>
        <v>#REF!</v>
      </c>
      <c r="I15" s="98"/>
      <c r="J15" s="21" t="e">
        <f t="shared" si="1"/>
        <v>#REF!</v>
      </c>
      <c r="K15" s="12"/>
      <c r="L15" s="12"/>
      <c r="M15" s="66"/>
    </row>
    <row r="16" spans="1:25" ht="18" customHeight="1" x14ac:dyDescent="0.2">
      <c r="A16" s="3"/>
      <c r="B16" s="13"/>
      <c r="C16" s="16" t="s">
        <v>207</v>
      </c>
      <c r="D16" s="96" t="e">
        <f>#REF!</f>
        <v>#REF!</v>
      </c>
      <c r="E16" s="97"/>
      <c r="F16" s="97" t="e">
        <f>#REF!</f>
        <v>#REF!</v>
      </c>
      <c r="G16" s="98"/>
      <c r="H16" s="99" t="e">
        <f>#REF!</f>
        <v>#REF!</v>
      </c>
      <c r="I16" s="98"/>
      <c r="J16" s="21" t="e">
        <f t="shared" si="1"/>
        <v>#REF!</v>
      </c>
      <c r="K16" s="12"/>
      <c r="L16" s="12"/>
      <c r="M16" s="66"/>
    </row>
    <row r="17" spans="1:24" ht="16.5" customHeight="1" x14ac:dyDescent="0.2">
      <c r="A17" s="3"/>
      <c r="B17" s="13"/>
      <c r="C17" s="16" t="s">
        <v>202</v>
      </c>
      <c r="D17" s="67">
        <v>4447</v>
      </c>
      <c r="E17" s="68"/>
      <c r="F17" s="68">
        <v>8065</v>
      </c>
      <c r="G17" s="15"/>
      <c r="H17" s="68">
        <v>14889243.755874118</v>
      </c>
      <c r="I17" s="15"/>
      <c r="J17" s="21">
        <f t="shared" si="1"/>
        <v>-6.8957871879831849</v>
      </c>
      <c r="K17" s="15"/>
      <c r="L17" s="15"/>
      <c r="M17" s="16"/>
    </row>
    <row r="18" spans="1:24" ht="16.5" customHeight="1" x14ac:dyDescent="0.2">
      <c r="A18" s="3"/>
      <c r="B18" s="13"/>
      <c r="C18" s="16" t="s">
        <v>149</v>
      </c>
      <c r="D18" s="67">
        <v>4294</v>
      </c>
      <c r="E18" s="68"/>
      <c r="F18" s="68">
        <v>7571</v>
      </c>
      <c r="G18" s="15"/>
      <c r="H18" s="68">
        <v>15992019.379334021</v>
      </c>
      <c r="I18" s="15"/>
      <c r="J18" s="21">
        <f t="shared" si="1"/>
        <v>12.068021646567477</v>
      </c>
      <c r="K18" s="15"/>
      <c r="L18" s="15"/>
      <c r="M18" s="16"/>
    </row>
    <row r="19" spans="1:24" ht="16.5" customHeight="1" x14ac:dyDescent="0.2">
      <c r="A19" s="3"/>
      <c r="B19" s="13"/>
      <c r="C19" s="16" t="s">
        <v>150</v>
      </c>
      <c r="D19" s="67">
        <v>4242</v>
      </c>
      <c r="E19" s="68"/>
      <c r="F19" s="68">
        <v>7344</v>
      </c>
      <c r="G19" s="15"/>
      <c r="H19" s="68">
        <v>14269922.092288349</v>
      </c>
      <c r="I19" s="15"/>
      <c r="J19" s="21">
        <f t="shared" si="1"/>
        <v>2.0667536414119438</v>
      </c>
      <c r="K19" s="15"/>
      <c r="L19" s="15"/>
      <c r="M19" s="16"/>
    </row>
    <row r="20" spans="1:24" ht="15.75" customHeight="1" x14ac:dyDescent="0.2">
      <c r="A20" s="3"/>
      <c r="B20" s="13"/>
      <c r="C20" s="16" t="s">
        <v>151</v>
      </c>
      <c r="D20" s="67">
        <v>4260</v>
      </c>
      <c r="E20" s="68"/>
      <c r="F20" s="68">
        <v>7348</v>
      </c>
      <c r="G20" s="15"/>
      <c r="H20" s="69">
        <v>13980969.888022928</v>
      </c>
      <c r="I20" s="15"/>
      <c r="J20" s="21">
        <f t="shared" ref="J20:J26" si="2">(H20-H21)/H21*100</f>
        <v>-5.949587419681909</v>
      </c>
      <c r="K20" s="15"/>
      <c r="L20" s="15"/>
      <c r="M20" s="16"/>
    </row>
    <row r="21" spans="1:24" ht="16.5" customHeight="1" x14ac:dyDescent="0.2">
      <c r="A21" s="3"/>
      <c r="B21" s="13"/>
      <c r="C21" s="16" t="s">
        <v>152</v>
      </c>
      <c r="D21" s="67">
        <v>4170</v>
      </c>
      <c r="E21" s="68"/>
      <c r="F21" s="68">
        <v>7235</v>
      </c>
      <c r="G21" s="15"/>
      <c r="H21" s="69">
        <v>14865399.84721845</v>
      </c>
      <c r="I21" s="15"/>
      <c r="J21" s="21">
        <f t="shared" si="2"/>
        <v>-4.9310530818833263</v>
      </c>
      <c r="K21" s="15"/>
      <c r="L21" s="15"/>
      <c r="M21" s="16"/>
    </row>
    <row r="22" spans="1:24" ht="14.25" customHeight="1" x14ac:dyDescent="0.2">
      <c r="A22" s="4"/>
      <c r="B22" s="5"/>
      <c r="C22" s="16" t="s">
        <v>153</v>
      </c>
      <c r="D22" s="23">
        <v>4167</v>
      </c>
      <c r="E22" s="36"/>
      <c r="F22" s="23">
        <v>7223</v>
      </c>
      <c r="G22" s="70"/>
      <c r="H22" s="69">
        <v>15636441.055797208</v>
      </c>
      <c r="I22" s="71"/>
      <c r="J22" s="21">
        <f t="shared" si="2"/>
        <v>0.67251410635423003</v>
      </c>
      <c r="K22" s="71"/>
      <c r="L22" s="71"/>
      <c r="M22" s="70"/>
      <c r="N22" s="72" t="s">
        <v>205</v>
      </c>
      <c r="O22" s="72" t="s">
        <v>190</v>
      </c>
      <c r="P22" s="73"/>
      <c r="Q22" s="73"/>
      <c r="R22" s="73"/>
      <c r="S22" s="73"/>
      <c r="T22" s="73"/>
      <c r="U22" s="73"/>
      <c r="V22" s="70"/>
      <c r="W22" s="72" t="s">
        <v>191</v>
      </c>
      <c r="X22" s="72" t="s">
        <v>192</v>
      </c>
    </row>
    <row r="23" spans="1:24" ht="13.5" customHeight="1" x14ac:dyDescent="0.2">
      <c r="A23" s="4"/>
      <c r="B23" s="5"/>
      <c r="C23" s="16" t="s">
        <v>154</v>
      </c>
      <c r="D23" s="23">
        <v>3939</v>
      </c>
      <c r="E23" s="36"/>
      <c r="F23" s="23">
        <v>7008</v>
      </c>
      <c r="G23" s="70"/>
      <c r="H23" s="69">
        <v>15531986.2572204</v>
      </c>
      <c r="I23" s="71"/>
      <c r="J23" s="21">
        <f t="shared" si="2"/>
        <v>-6.2776207025254811</v>
      </c>
      <c r="K23" s="71"/>
      <c r="L23" s="71"/>
      <c r="M23" s="70"/>
      <c r="N23" s="62" t="s">
        <v>144</v>
      </c>
      <c r="O23" s="66" t="s">
        <v>145</v>
      </c>
      <c r="P23" s="73"/>
      <c r="Q23" s="73"/>
      <c r="R23" s="73"/>
      <c r="S23" s="73"/>
      <c r="T23" s="73"/>
      <c r="U23" s="73"/>
      <c r="V23" s="70"/>
      <c r="W23" s="72"/>
      <c r="X23" s="72"/>
    </row>
    <row r="24" spans="1:24" ht="24.95" customHeight="1" x14ac:dyDescent="0.25">
      <c r="A24" s="4"/>
      <c r="B24" s="5"/>
      <c r="C24" s="16" t="s">
        <v>155</v>
      </c>
      <c r="D24" s="23">
        <v>4209</v>
      </c>
      <c r="E24" s="36"/>
      <c r="F24" s="23">
        <v>7626</v>
      </c>
      <c r="G24" s="71"/>
      <c r="H24" s="59">
        <v>16572334.562614899</v>
      </c>
      <c r="I24" s="16"/>
      <c r="J24" s="21">
        <f t="shared" si="2"/>
        <v>7.4114167800629653</v>
      </c>
      <c r="K24" s="71"/>
      <c r="L24" s="71"/>
      <c r="M24" s="16" t="s">
        <v>183</v>
      </c>
      <c r="N24" s="59">
        <f>H33/1000</f>
        <v>11938.109627999998</v>
      </c>
      <c r="O24" s="74"/>
      <c r="P24" s="121" t="s">
        <v>218</v>
      </c>
      <c r="Q24" s="73"/>
      <c r="R24" s="73"/>
      <c r="S24" s="73"/>
      <c r="T24" s="73"/>
      <c r="U24" s="73"/>
      <c r="V24" s="16" t="s">
        <v>162</v>
      </c>
      <c r="W24" s="59">
        <f>H33/1000</f>
        <v>11938.109627999998</v>
      </c>
      <c r="X24" s="75"/>
    </row>
    <row r="25" spans="1:24" ht="24.95" customHeight="1" x14ac:dyDescent="0.2">
      <c r="A25" s="4"/>
      <c r="B25" s="16"/>
      <c r="C25" s="16" t="s">
        <v>156</v>
      </c>
      <c r="D25" s="23">
        <v>4188</v>
      </c>
      <c r="E25" s="23"/>
      <c r="F25" s="23">
        <v>7707</v>
      </c>
      <c r="G25" s="20"/>
      <c r="H25" s="103">
        <v>15428839</v>
      </c>
      <c r="I25" s="59"/>
      <c r="J25" s="21">
        <f t="shared" si="2"/>
        <v>17.370829062646237</v>
      </c>
      <c r="K25" s="20"/>
      <c r="L25" s="20"/>
      <c r="M25" s="16" t="s">
        <v>184</v>
      </c>
      <c r="N25" s="59">
        <f>H31/1000</f>
        <v>13298.277193</v>
      </c>
      <c r="O25" s="76">
        <f t="shared" ref="O25:O31" si="3">(N25-N24)/N24*100</f>
        <v>11.393491996503567</v>
      </c>
      <c r="V25" s="16" t="s">
        <v>161</v>
      </c>
      <c r="W25" s="59">
        <f>H31/1000</f>
        <v>13298.277193</v>
      </c>
      <c r="X25" s="76">
        <f t="shared" ref="X25:X31" si="4">(W25-W24)/W24*100</f>
        <v>11.393491996503567</v>
      </c>
    </row>
    <row r="26" spans="1:24" ht="24.95" customHeight="1" x14ac:dyDescent="0.2">
      <c r="A26" s="4"/>
      <c r="B26" s="16"/>
      <c r="C26" s="16" t="s">
        <v>157</v>
      </c>
      <c r="D26" s="77">
        <v>4186</v>
      </c>
      <c r="E26" s="77"/>
      <c r="F26" s="77">
        <v>7738</v>
      </c>
      <c r="G26" s="78"/>
      <c r="H26" s="59">
        <v>13145377.878999999</v>
      </c>
      <c r="I26" s="59"/>
      <c r="J26" s="21">
        <f t="shared" si="2"/>
        <v>-0.21427785226113355</v>
      </c>
      <c r="K26" s="78"/>
      <c r="L26" s="78"/>
      <c r="M26" s="16" t="s">
        <v>185</v>
      </c>
      <c r="N26" s="59">
        <f>H30/1000</f>
        <v>14236.687419000002</v>
      </c>
      <c r="O26" s="76">
        <f t="shared" si="3"/>
        <v>7.0566300610274979</v>
      </c>
      <c r="V26" s="16" t="s">
        <v>160</v>
      </c>
      <c r="W26" s="59">
        <f>H30/1000</f>
        <v>14236.687419000002</v>
      </c>
      <c r="X26" s="76">
        <f t="shared" si="4"/>
        <v>7.0566300610274979</v>
      </c>
    </row>
    <row r="27" spans="1:24" ht="24.95" customHeight="1" x14ac:dyDescent="0.2">
      <c r="A27" s="4"/>
      <c r="B27" s="16"/>
      <c r="C27" s="16" t="s">
        <v>158</v>
      </c>
      <c r="D27" s="23">
        <v>4405</v>
      </c>
      <c r="E27" s="23"/>
      <c r="F27" s="23">
        <v>8648</v>
      </c>
      <c r="G27" s="20"/>
      <c r="H27" s="59">
        <v>13173605.999</v>
      </c>
      <c r="I27" s="59"/>
      <c r="J27" s="21">
        <f>(H27-H29)/H29*100</f>
        <v>-3.0503889006886364</v>
      </c>
      <c r="K27" s="20"/>
      <c r="L27" s="20"/>
      <c r="M27" s="16" t="s">
        <v>186</v>
      </c>
      <c r="N27" s="59">
        <f>H29/1000</f>
        <v>13588.095763999998</v>
      </c>
      <c r="O27" s="76">
        <f t="shared" si="3"/>
        <v>-4.5557764661911886</v>
      </c>
      <c r="V27" s="16" t="s">
        <v>159</v>
      </c>
      <c r="W27" s="59">
        <f>H29/1000</f>
        <v>13588.095763999998</v>
      </c>
      <c r="X27" s="76">
        <f t="shared" si="4"/>
        <v>-4.5557764661911886</v>
      </c>
    </row>
    <row r="28" spans="1:24" ht="24.95" customHeight="1" x14ac:dyDescent="0.2">
      <c r="B28" s="16"/>
      <c r="C28" s="79"/>
      <c r="D28" s="77"/>
      <c r="E28" s="77"/>
      <c r="F28" s="77"/>
      <c r="G28" s="78"/>
      <c r="H28" s="20"/>
      <c r="I28" s="20"/>
      <c r="J28" s="76"/>
      <c r="K28" s="78"/>
      <c r="L28" s="78"/>
      <c r="M28" s="112" t="s">
        <v>292</v>
      </c>
      <c r="N28" s="59">
        <f>H27/1000</f>
        <v>13173.605998999999</v>
      </c>
      <c r="O28" s="76">
        <f t="shared" si="3"/>
        <v>-3.0503889006886347</v>
      </c>
      <c r="V28" s="112" t="s">
        <v>292</v>
      </c>
      <c r="W28" s="59">
        <f>H27/1000</f>
        <v>13173.605998999999</v>
      </c>
      <c r="X28" s="76">
        <f t="shared" si="4"/>
        <v>-3.0503889006886347</v>
      </c>
    </row>
    <row r="29" spans="1:24" ht="24.95" customHeight="1" x14ac:dyDescent="0.2">
      <c r="B29" s="16"/>
      <c r="C29" s="16" t="s">
        <v>159</v>
      </c>
      <c r="D29" s="77">
        <v>4200</v>
      </c>
      <c r="E29" s="77"/>
      <c r="F29" s="77">
        <v>8652</v>
      </c>
      <c r="G29" s="78"/>
      <c r="H29" s="59">
        <v>13588095.763999999</v>
      </c>
      <c r="I29" s="59"/>
      <c r="J29" s="21">
        <f>(H29-H30)/H30*100</f>
        <v>-4.5557764661911833</v>
      </c>
      <c r="K29" s="78"/>
      <c r="L29" s="78"/>
      <c r="M29" s="112" t="s">
        <v>293</v>
      </c>
      <c r="N29" s="59">
        <f>H26/1000</f>
        <v>13145.377879</v>
      </c>
      <c r="O29" s="76">
        <f t="shared" si="3"/>
        <v>-0.21427785226112384</v>
      </c>
      <c r="P29" s="91" t="s">
        <v>197</v>
      </c>
      <c r="V29" s="112" t="s">
        <v>293</v>
      </c>
      <c r="W29" s="59">
        <f>H26/1000</f>
        <v>13145.377879</v>
      </c>
      <c r="X29" s="76">
        <f t="shared" si="4"/>
        <v>-0.21427785226112384</v>
      </c>
    </row>
    <row r="30" spans="1:24" ht="24.95" customHeight="1" x14ac:dyDescent="0.2">
      <c r="B30" s="16"/>
      <c r="C30" s="16" t="s">
        <v>160</v>
      </c>
      <c r="D30" s="77">
        <v>4121</v>
      </c>
      <c r="E30" s="77"/>
      <c r="F30" s="77">
        <v>8911</v>
      </c>
      <c r="G30" s="78"/>
      <c r="H30" s="59">
        <v>14236687.419000002</v>
      </c>
      <c r="I30" s="59"/>
      <c r="J30" s="21">
        <f>(H30-H31)/H31*100</f>
        <v>7.056630061027497</v>
      </c>
      <c r="K30" s="78"/>
      <c r="L30" s="78"/>
      <c r="M30" s="112" t="s">
        <v>294</v>
      </c>
      <c r="N30" s="59">
        <f>H25/1000</f>
        <v>15428.839</v>
      </c>
      <c r="O30" s="76">
        <f t="shared" si="3"/>
        <v>17.37082906264623</v>
      </c>
      <c r="P30" s="2" t="s">
        <v>198</v>
      </c>
      <c r="V30" s="112" t="s">
        <v>294</v>
      </c>
      <c r="W30" s="59">
        <f>H25/1000</f>
        <v>15428.839</v>
      </c>
      <c r="X30" s="76">
        <f t="shared" si="4"/>
        <v>17.37082906264623</v>
      </c>
    </row>
    <row r="31" spans="1:24" ht="24.95" customHeight="1" x14ac:dyDescent="0.2">
      <c r="B31" s="16"/>
      <c r="C31" s="16" t="s">
        <v>161</v>
      </c>
      <c r="D31" s="77">
        <v>4018</v>
      </c>
      <c r="E31" s="77"/>
      <c r="F31" s="77">
        <v>8862</v>
      </c>
      <c r="G31" s="78"/>
      <c r="H31" s="59">
        <v>13298277.193</v>
      </c>
      <c r="I31" s="59"/>
      <c r="J31" s="21">
        <f>(H31-H33)/H33*100</f>
        <v>11.393491996503565</v>
      </c>
      <c r="K31" s="78"/>
      <c r="L31" s="78"/>
      <c r="M31" s="112" t="s">
        <v>295</v>
      </c>
      <c r="N31" s="59">
        <f>H24/1000</f>
        <v>16572.334562614898</v>
      </c>
      <c r="O31" s="76">
        <f t="shared" si="3"/>
        <v>7.4114167800629627</v>
      </c>
      <c r="P31" s="2" t="s">
        <v>199</v>
      </c>
      <c r="V31" s="112" t="s">
        <v>295</v>
      </c>
      <c r="W31" s="59">
        <f>H24/1000</f>
        <v>16572.334562614898</v>
      </c>
      <c r="X31" s="76">
        <f t="shared" si="4"/>
        <v>7.4114167800629627</v>
      </c>
    </row>
    <row r="32" spans="1:24" ht="24.95" customHeight="1" x14ac:dyDescent="0.2">
      <c r="B32" s="16"/>
      <c r="C32" s="16"/>
      <c r="D32" s="78"/>
      <c r="E32" s="78"/>
      <c r="F32" s="78"/>
      <c r="G32" s="78"/>
      <c r="H32" s="59"/>
      <c r="I32" s="59"/>
      <c r="J32" s="21"/>
      <c r="K32" s="78"/>
      <c r="L32" s="78"/>
      <c r="M32" s="255" t="s">
        <v>296</v>
      </c>
      <c r="N32" s="59">
        <f>H23/1000</f>
        <v>15531.9862572204</v>
      </c>
      <c r="O32" s="76">
        <f>J23</f>
        <v>-6.2776207025254811</v>
      </c>
      <c r="P32" s="804" t="s">
        <v>201</v>
      </c>
      <c r="Q32" s="804"/>
      <c r="R32" s="804"/>
      <c r="S32" s="804"/>
      <c r="T32" s="804"/>
      <c r="U32" s="804"/>
      <c r="V32" s="112" t="s">
        <v>296</v>
      </c>
      <c r="W32" s="59">
        <f>H23/1000</f>
        <v>15531.9862572204</v>
      </c>
      <c r="X32" s="76">
        <f>J23</f>
        <v>-6.2776207025254811</v>
      </c>
    </row>
    <row r="33" spans="1:43" ht="24.95" customHeight="1" x14ac:dyDescent="0.2">
      <c r="B33" s="16"/>
      <c r="C33" s="16" t="s">
        <v>162</v>
      </c>
      <c r="D33" s="78">
        <v>4048</v>
      </c>
      <c r="E33" s="78"/>
      <c r="F33" s="78">
        <v>8930</v>
      </c>
      <c r="G33" s="78"/>
      <c r="H33" s="59">
        <v>11938109.627999999</v>
      </c>
      <c r="I33" s="59"/>
      <c r="J33" s="80"/>
      <c r="K33" s="78"/>
      <c r="L33" s="78"/>
      <c r="M33" s="255" t="s">
        <v>297</v>
      </c>
      <c r="N33" s="81">
        <f>H22/1000</f>
        <v>15636.441055797208</v>
      </c>
      <c r="O33" s="76">
        <f>J22</f>
        <v>0.67251410635423003</v>
      </c>
      <c r="P33" s="2" t="s">
        <v>200</v>
      </c>
      <c r="V33" s="112" t="s">
        <v>297</v>
      </c>
      <c r="W33" s="82">
        <f>H22/1000</f>
        <v>15636.441055797208</v>
      </c>
      <c r="X33" s="76">
        <f>J22</f>
        <v>0.67251410635423003</v>
      </c>
    </row>
    <row r="34" spans="1:43" ht="10.5" customHeight="1" thickBot="1" x14ac:dyDescent="0.25">
      <c r="C34" s="26"/>
      <c r="D34" s="26"/>
      <c r="E34" s="26"/>
      <c r="F34" s="26"/>
      <c r="G34" s="26"/>
      <c r="H34" s="26"/>
      <c r="I34" s="26"/>
      <c r="J34" s="26"/>
      <c r="M34" s="255" t="s">
        <v>298</v>
      </c>
      <c r="N34" s="81">
        <f>H21/1000</f>
        <v>14865.39984721845</v>
      </c>
      <c r="O34" s="76">
        <f>J21</f>
        <v>-4.9310530818833263</v>
      </c>
      <c r="V34" s="112" t="s">
        <v>298</v>
      </c>
      <c r="W34" s="82">
        <f>H21/1000</f>
        <v>14865.39984721845</v>
      </c>
      <c r="X34" s="76">
        <f>J21</f>
        <v>-4.9310530818833263</v>
      </c>
    </row>
    <row r="35" spans="1:43" x14ac:dyDescent="0.2">
      <c r="M35" s="255" t="s">
        <v>299</v>
      </c>
      <c r="N35" s="81">
        <f>H20/1000</f>
        <v>13980.969888022928</v>
      </c>
      <c r="O35" s="76">
        <f>J20</f>
        <v>-5.949587419681909</v>
      </c>
      <c r="V35" s="112" t="s">
        <v>299</v>
      </c>
      <c r="W35" s="82">
        <f>H20/1000</f>
        <v>13980.969888022928</v>
      </c>
      <c r="X35" s="76">
        <f>J20</f>
        <v>-5.949587419681909</v>
      </c>
    </row>
    <row r="36" spans="1:43" x14ac:dyDescent="0.2">
      <c r="M36" s="255" t="s">
        <v>300</v>
      </c>
      <c r="N36" s="81">
        <f>H19/1000</f>
        <v>14269.922092288349</v>
      </c>
      <c r="O36" s="76">
        <f>J19</f>
        <v>2.0667536414119438</v>
      </c>
      <c r="V36" s="112" t="s">
        <v>300</v>
      </c>
      <c r="W36" s="82">
        <f>H19/1000</f>
        <v>14269.922092288349</v>
      </c>
      <c r="X36" s="76">
        <f>J19</f>
        <v>2.0667536414119438</v>
      </c>
    </row>
    <row r="37" spans="1:43" x14ac:dyDescent="0.2">
      <c r="M37" s="255" t="s">
        <v>301</v>
      </c>
      <c r="N37" s="81">
        <f>H18/1000</f>
        <v>15992.019379334022</v>
      </c>
      <c r="O37" s="83">
        <f>J18</f>
        <v>12.068021646567477</v>
      </c>
      <c r="V37" s="112" t="s">
        <v>301</v>
      </c>
      <c r="W37" s="82">
        <f>H18/1000</f>
        <v>15992.019379334022</v>
      </c>
      <c r="X37" s="83">
        <f>J18</f>
        <v>12.068021646567477</v>
      </c>
    </row>
    <row r="38" spans="1:43" x14ac:dyDescent="0.2">
      <c r="M38" s="255" t="s">
        <v>302</v>
      </c>
      <c r="N38" s="81">
        <f>H17/1000</f>
        <v>14889.243755874119</v>
      </c>
      <c r="O38" s="83">
        <f>J17</f>
        <v>-6.8957871879831849</v>
      </c>
      <c r="V38" s="256" t="s">
        <v>302</v>
      </c>
      <c r="W38" s="82">
        <f>H17/1000</f>
        <v>14889.243755874119</v>
      </c>
      <c r="X38" s="83">
        <f>J17</f>
        <v>-6.8957871879831849</v>
      </c>
    </row>
    <row r="39" spans="1:43" x14ac:dyDescent="0.2">
      <c r="M39" s="255" t="s">
        <v>303</v>
      </c>
      <c r="N39" s="81" t="e">
        <f>H16/1000</f>
        <v>#REF!</v>
      </c>
      <c r="O39" s="83" t="e">
        <f>J16</f>
        <v>#REF!</v>
      </c>
      <c r="V39" s="256" t="s">
        <v>303</v>
      </c>
      <c r="W39" s="82" t="e">
        <f>H16/1000</f>
        <v>#REF!</v>
      </c>
      <c r="X39" s="83" t="e">
        <f>J16</f>
        <v>#REF!</v>
      </c>
    </row>
    <row r="40" spans="1:43" x14ac:dyDescent="0.2">
      <c r="M40" s="255" t="s">
        <v>304</v>
      </c>
      <c r="N40" s="81" t="e">
        <f>H15/1000</f>
        <v>#REF!</v>
      </c>
      <c r="O40" s="83" t="e">
        <f>J15</f>
        <v>#REF!</v>
      </c>
      <c r="V40" s="256" t="s">
        <v>304</v>
      </c>
      <c r="W40" s="82" t="e">
        <f>H15/1000</f>
        <v>#REF!</v>
      </c>
      <c r="X40" s="83" t="e">
        <f>J15</f>
        <v>#REF!</v>
      </c>
    </row>
    <row r="41" spans="1:43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255" t="s">
        <v>305</v>
      </c>
      <c r="N41" s="81" t="e">
        <f>H14/1000</f>
        <v>#REF!</v>
      </c>
      <c r="O41" s="83" t="e">
        <f>J14</f>
        <v>#REF!</v>
      </c>
      <c r="V41" s="256" t="s">
        <v>305</v>
      </c>
      <c r="W41" s="82" t="e">
        <f>H14/1000</f>
        <v>#REF!</v>
      </c>
      <c r="X41" s="83" t="e">
        <f>J14</f>
        <v>#REF!</v>
      </c>
    </row>
    <row r="42" spans="1:43" x14ac:dyDescent="0.2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255" t="s">
        <v>306</v>
      </c>
      <c r="N42" s="81" t="e">
        <f>H13/1000</f>
        <v>#REF!</v>
      </c>
      <c r="O42" s="83" t="e">
        <f>J13</f>
        <v>#REF!</v>
      </c>
      <c r="V42" s="256" t="s">
        <v>306</v>
      </c>
      <c r="W42" s="82" t="e">
        <f>H13/1000</f>
        <v>#REF!</v>
      </c>
      <c r="X42" s="83" t="e">
        <f>J13</f>
        <v>#REF!</v>
      </c>
    </row>
    <row r="43" spans="1:43" x14ac:dyDescent="0.2">
      <c r="A43" s="4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255" t="s">
        <v>307</v>
      </c>
      <c r="N43" s="81" t="e">
        <f>H12/1000</f>
        <v>#REF!</v>
      </c>
      <c r="O43" s="83" t="e">
        <f>J12</f>
        <v>#REF!</v>
      </c>
      <c r="V43" s="256" t="s">
        <v>307</v>
      </c>
      <c r="W43" s="82" t="e">
        <f>H12/1000</f>
        <v>#REF!</v>
      </c>
      <c r="X43" s="83" t="e">
        <f>J12</f>
        <v>#REF!</v>
      </c>
    </row>
    <row r="44" spans="1:43" x14ac:dyDescent="0.2">
      <c r="A44" s="3"/>
      <c r="B44" s="3"/>
      <c r="C44" s="5"/>
      <c r="D44" s="5"/>
      <c r="E44" s="5"/>
      <c r="F44" s="5"/>
      <c r="G44" s="5"/>
      <c r="H44" s="5"/>
      <c r="I44" s="5"/>
      <c r="J44" s="5"/>
      <c r="K44" s="5"/>
      <c r="L44" s="5"/>
      <c r="M44" s="255" t="s">
        <v>308</v>
      </c>
      <c r="N44" s="81" t="e">
        <f>H11/1000</f>
        <v>#REF!</v>
      </c>
      <c r="O44" s="83" t="e">
        <f>J11</f>
        <v>#REF!</v>
      </c>
      <c r="V44" s="256" t="s">
        <v>308</v>
      </c>
      <c r="W44" s="82" t="e">
        <f>H11/1000</f>
        <v>#REF!</v>
      </c>
      <c r="X44" s="83" t="e">
        <f>J11</f>
        <v>#REF!</v>
      </c>
    </row>
    <row r="45" spans="1:43" s="58" customFormat="1" ht="30" customHeight="1" x14ac:dyDescent="0.25">
      <c r="D45" s="16"/>
      <c r="E45" s="16"/>
      <c r="F45" s="16"/>
      <c r="G45" s="16"/>
      <c r="H45" s="16"/>
      <c r="I45" s="16"/>
      <c r="J45" s="16"/>
      <c r="K45" s="16"/>
      <c r="L45" s="16"/>
      <c r="M45" s="255" t="s">
        <v>309</v>
      </c>
      <c r="N45" s="239" t="e">
        <f>H10/1000</f>
        <v>#REF!</v>
      </c>
      <c r="O45" s="240" t="e">
        <f>J10</f>
        <v>#REF!</v>
      </c>
      <c r="V45" s="112" t="s">
        <v>309</v>
      </c>
      <c r="W45" s="59" t="e">
        <f>H10/1000</f>
        <v>#REF!</v>
      </c>
      <c r="X45" s="240" t="e">
        <f>J10</f>
        <v>#REF!</v>
      </c>
    </row>
    <row r="46" spans="1:43" s="58" customFormat="1" ht="30" customHeight="1" x14ac:dyDescent="0.25">
      <c r="D46" s="16"/>
      <c r="E46" s="16"/>
      <c r="F46" s="16"/>
      <c r="G46" s="16"/>
      <c r="H46" s="16"/>
      <c r="I46" s="16"/>
      <c r="J46" s="16"/>
      <c r="K46" s="16"/>
      <c r="L46" s="16"/>
      <c r="M46" s="255" t="s">
        <v>310</v>
      </c>
      <c r="N46" s="239" t="e">
        <f>H9/1000</f>
        <v>#REF!</v>
      </c>
      <c r="O46" s="240" t="e">
        <f>J9</f>
        <v>#REF!</v>
      </c>
      <c r="V46" s="255" t="s">
        <v>310</v>
      </c>
      <c r="W46" s="239" t="e">
        <f>H9/1000</f>
        <v>#REF!</v>
      </c>
      <c r="X46" s="240" t="e">
        <f>J9</f>
        <v>#REF!</v>
      </c>
    </row>
    <row r="47" spans="1:43" ht="30" customHeight="1" x14ac:dyDescent="0.25">
      <c r="A47" s="107"/>
      <c r="B47" s="33"/>
      <c r="C47" s="108"/>
      <c r="D47" s="3"/>
      <c r="E47" s="3"/>
      <c r="F47" s="3"/>
      <c r="G47" s="3"/>
      <c r="H47" s="3"/>
      <c r="I47" s="3"/>
      <c r="J47" s="3"/>
      <c r="K47" s="3"/>
      <c r="L47" s="62"/>
      <c r="M47" s="255" t="s">
        <v>319</v>
      </c>
      <c r="N47" s="239" t="e">
        <f>H8/1000</f>
        <v>#REF!</v>
      </c>
      <c r="O47" s="240" t="e">
        <f>J8</f>
        <v>#REF!</v>
      </c>
      <c r="V47" s="255" t="s">
        <v>319</v>
      </c>
      <c r="W47" s="59" t="e">
        <f>H8/1000</f>
        <v>#REF!</v>
      </c>
      <c r="X47" s="240" t="e">
        <f>J8</f>
        <v>#REF!</v>
      </c>
      <c r="AF47" s="84"/>
      <c r="AG47" s="109"/>
      <c r="AH47" s="109"/>
      <c r="AI47" s="109"/>
      <c r="AJ47" s="109"/>
      <c r="AK47" s="110"/>
      <c r="AL47" s="110"/>
      <c r="AM47" s="111"/>
      <c r="AN47" s="111"/>
      <c r="AO47" s="111"/>
      <c r="AP47" s="111"/>
      <c r="AQ47" s="110"/>
    </row>
    <row r="48" spans="1:43" s="33" customFormat="1" ht="28.5" customHeight="1" x14ac:dyDescent="0.25">
      <c r="D48" s="16"/>
      <c r="E48" s="16"/>
      <c r="F48" s="16"/>
      <c r="G48" s="16"/>
      <c r="H48" s="16"/>
      <c r="I48" s="16"/>
      <c r="J48" s="16"/>
      <c r="K48" s="16"/>
      <c r="L48" s="16"/>
      <c r="M48" s="89"/>
      <c r="AF48" s="85"/>
      <c r="AG48" s="86"/>
      <c r="AH48" s="86"/>
      <c r="AI48" s="86"/>
      <c r="AJ48" s="86"/>
      <c r="AK48" s="38"/>
      <c r="AL48" s="54"/>
      <c r="AM48" s="59"/>
      <c r="AN48" s="59"/>
      <c r="AO48" s="59"/>
      <c r="AP48" s="59"/>
      <c r="AQ48" s="59"/>
    </row>
    <row r="49" spans="1:43" ht="25.5" customHeight="1" x14ac:dyDescent="0.2">
      <c r="A49" s="4"/>
      <c r="B49" s="5"/>
      <c r="C49" s="34"/>
      <c r="D49" s="34"/>
      <c r="E49" s="34"/>
      <c r="F49" s="34"/>
      <c r="G49" s="34"/>
      <c r="H49" s="34"/>
      <c r="I49" s="34"/>
      <c r="J49" s="34"/>
      <c r="K49" s="34"/>
      <c r="L49" s="59"/>
      <c r="M49" s="36"/>
      <c r="P49" s="110"/>
      <c r="Q49" s="110"/>
      <c r="R49" s="110"/>
      <c r="S49" s="110"/>
      <c r="T49" s="16"/>
      <c r="AF49" s="85"/>
      <c r="AG49" s="86"/>
      <c r="AH49" s="86"/>
      <c r="AI49" s="86"/>
      <c r="AJ49" s="86"/>
      <c r="AK49" s="38"/>
      <c r="AL49" s="54"/>
      <c r="AM49" s="59"/>
      <c r="AN49" s="59"/>
      <c r="AO49" s="59"/>
      <c r="AP49" s="59"/>
      <c r="AQ49" s="59"/>
    </row>
    <row r="50" spans="1:43" ht="20.100000000000001" customHeight="1" x14ac:dyDescent="0.2">
      <c r="A50" s="4"/>
      <c r="B50" s="112"/>
      <c r="C50" s="16"/>
      <c r="D50" s="37"/>
      <c r="E50" s="38"/>
      <c r="F50" s="37"/>
      <c r="G50" s="38"/>
      <c r="H50" s="37"/>
      <c r="I50" s="38"/>
      <c r="J50" s="37"/>
      <c r="K50" s="38"/>
      <c r="L50" s="59"/>
      <c r="M50" s="68"/>
      <c r="N50" s="27"/>
      <c r="O50" s="16"/>
      <c r="P50" s="43"/>
      <c r="Q50" s="43"/>
      <c r="R50" s="43"/>
      <c r="S50" s="43"/>
      <c r="T50" s="59"/>
      <c r="U50" s="59"/>
      <c r="AF50" s="85"/>
      <c r="AG50" s="86"/>
      <c r="AH50" s="86"/>
      <c r="AI50" s="86"/>
      <c r="AJ50" s="86"/>
      <c r="AK50" s="38"/>
      <c r="AL50" s="54"/>
      <c r="AM50" s="59"/>
      <c r="AN50" s="59"/>
      <c r="AO50" s="59"/>
      <c r="AP50" s="59"/>
      <c r="AQ50" s="59"/>
    </row>
    <row r="51" spans="1:43" ht="20.100000000000001" customHeight="1" x14ac:dyDescent="0.2">
      <c r="A51" s="4"/>
      <c r="B51" s="112"/>
      <c r="C51" s="16"/>
      <c r="D51" s="37"/>
      <c r="E51" s="38"/>
      <c r="F51" s="37"/>
      <c r="G51" s="38"/>
      <c r="H51" s="37"/>
      <c r="I51" s="38"/>
      <c r="J51" s="37"/>
      <c r="K51" s="38"/>
      <c r="L51" s="59"/>
      <c r="M51" s="68"/>
      <c r="N51" s="27"/>
      <c r="O51" s="16"/>
      <c r="P51" s="43"/>
      <c r="Q51" s="43"/>
      <c r="R51" s="43"/>
      <c r="S51" s="43"/>
      <c r="T51" s="59"/>
      <c r="U51" s="59"/>
      <c r="AF51" s="85"/>
      <c r="AG51" s="86"/>
      <c r="AH51" s="86"/>
      <c r="AI51" s="86"/>
      <c r="AJ51" s="86"/>
      <c r="AK51" s="38"/>
      <c r="AL51" s="54"/>
      <c r="AM51" s="59"/>
      <c r="AN51" s="59"/>
      <c r="AO51" s="59"/>
      <c r="AP51" s="59"/>
      <c r="AQ51" s="59"/>
    </row>
    <row r="52" spans="1:43" ht="20.100000000000001" customHeight="1" x14ac:dyDescent="0.2">
      <c r="A52" s="4"/>
      <c r="B52" s="16"/>
      <c r="C52" s="56"/>
      <c r="D52" s="39"/>
      <c r="E52" s="42"/>
      <c r="F52" s="39"/>
      <c r="G52" s="42"/>
      <c r="H52" s="39"/>
      <c r="I52" s="42"/>
      <c r="J52" s="39"/>
      <c r="K52" s="42"/>
      <c r="L52" s="59"/>
      <c r="M52" s="16"/>
      <c r="N52" s="27"/>
      <c r="O52" s="16"/>
      <c r="P52" s="43"/>
      <c r="Q52" s="43"/>
      <c r="R52" s="43"/>
      <c r="S52" s="43"/>
      <c r="T52" s="59"/>
      <c r="U52" s="59"/>
      <c r="AF52" s="85"/>
      <c r="AG52" s="86"/>
      <c r="AH52" s="86"/>
      <c r="AI52" s="86"/>
      <c r="AJ52" s="86"/>
      <c r="AK52" s="38"/>
      <c r="AL52" s="54"/>
      <c r="AM52" s="59"/>
      <c r="AN52" s="59"/>
      <c r="AO52" s="59"/>
      <c r="AP52" s="59"/>
      <c r="AQ52" s="59"/>
    </row>
    <row r="53" spans="1:43" ht="20.100000000000001" customHeight="1" x14ac:dyDescent="0.2">
      <c r="A53" s="4"/>
      <c r="B53" s="16"/>
      <c r="C53" s="56"/>
      <c r="D53" s="39"/>
      <c r="E53" s="42"/>
      <c r="F53" s="39"/>
      <c r="G53" s="42"/>
      <c r="H53" s="39"/>
      <c r="I53" s="42"/>
      <c r="J53" s="39"/>
      <c r="K53" s="42"/>
      <c r="L53" s="59"/>
      <c r="M53" s="16"/>
      <c r="N53" s="27"/>
      <c r="O53" s="16"/>
      <c r="P53" s="43"/>
      <c r="Q53" s="43"/>
      <c r="R53" s="43"/>
      <c r="S53" s="43"/>
      <c r="T53" s="59"/>
      <c r="U53" s="59"/>
      <c r="AF53" s="85"/>
      <c r="AG53" s="86"/>
      <c r="AH53" s="86"/>
      <c r="AI53" s="86"/>
      <c r="AJ53" s="86"/>
      <c r="AK53" s="38"/>
      <c r="AL53" s="54"/>
      <c r="AM53" s="59"/>
      <c r="AN53" s="59"/>
      <c r="AO53" s="59"/>
      <c r="AP53" s="59"/>
      <c r="AQ53" s="59"/>
    </row>
    <row r="54" spans="1:43" ht="20.100000000000001" customHeight="1" x14ac:dyDescent="0.2">
      <c r="A54" s="4"/>
      <c r="B54" s="24"/>
      <c r="C54" s="56"/>
      <c r="D54" s="39"/>
      <c r="E54" s="42"/>
      <c r="F54" s="39"/>
      <c r="G54" s="42"/>
      <c r="H54" s="39"/>
      <c r="I54" s="42"/>
      <c r="J54" s="39"/>
      <c r="K54" s="42"/>
      <c r="L54" s="59"/>
      <c r="M54" s="16"/>
      <c r="N54" s="27"/>
      <c r="O54" s="16"/>
      <c r="P54" s="43"/>
      <c r="Q54" s="43"/>
      <c r="R54" s="43"/>
      <c r="S54" s="43"/>
      <c r="T54" s="59"/>
      <c r="U54" s="59"/>
      <c r="AF54" s="85"/>
      <c r="AG54" s="86"/>
      <c r="AH54" s="86"/>
      <c r="AI54" s="86"/>
      <c r="AJ54" s="86"/>
      <c r="AK54" s="38"/>
      <c r="AL54" s="54"/>
      <c r="AM54" s="59"/>
      <c r="AN54" s="59"/>
      <c r="AO54" s="59"/>
      <c r="AP54" s="59"/>
      <c r="AQ54" s="59"/>
    </row>
    <row r="55" spans="1:43" ht="20.100000000000001" customHeight="1" x14ac:dyDescent="0.2">
      <c r="A55" s="4"/>
      <c r="B55" s="24"/>
      <c r="C55" s="56"/>
      <c r="D55" s="39"/>
      <c r="E55" s="42"/>
      <c r="F55" s="39"/>
      <c r="G55" s="42"/>
      <c r="H55" s="39"/>
      <c r="I55" s="42"/>
      <c r="J55" s="39"/>
      <c r="K55" s="42"/>
      <c r="L55" s="59"/>
      <c r="M55" s="16"/>
      <c r="N55" s="27"/>
      <c r="O55" s="16"/>
      <c r="P55" s="43"/>
      <c r="Q55" s="43"/>
      <c r="R55" s="43"/>
      <c r="S55" s="43"/>
      <c r="T55" s="59"/>
      <c r="U55" s="59"/>
      <c r="AF55" s="85"/>
      <c r="AG55" s="86"/>
      <c r="AH55" s="86"/>
      <c r="AI55" s="86"/>
      <c r="AJ55" s="86"/>
      <c r="AK55" s="38"/>
      <c r="AL55" s="54"/>
      <c r="AM55" s="59"/>
      <c r="AN55" s="59"/>
      <c r="AO55" s="59"/>
      <c r="AP55" s="59"/>
      <c r="AQ55" s="59"/>
    </row>
    <row r="56" spans="1:43" ht="20.100000000000001" customHeight="1" x14ac:dyDescent="0.25">
      <c r="A56" s="4"/>
      <c r="B56" s="24"/>
      <c r="C56" s="56"/>
      <c r="D56" s="39"/>
      <c r="E56" s="42"/>
      <c r="F56" s="39"/>
      <c r="G56" s="42"/>
      <c r="H56" s="39"/>
      <c r="I56" s="42"/>
      <c r="J56" s="39"/>
      <c r="K56" s="42"/>
      <c r="L56" s="59"/>
      <c r="M56" s="16"/>
      <c r="O56" s="16"/>
      <c r="P56" s="43"/>
      <c r="Q56" s="43"/>
      <c r="R56" s="43"/>
      <c r="S56" s="43"/>
      <c r="T56" s="59"/>
      <c r="U56" s="59"/>
      <c r="AF56" s="113"/>
      <c r="AG56" s="86"/>
      <c r="AH56" s="86"/>
      <c r="AI56" s="86"/>
      <c r="AJ56" s="86"/>
      <c r="AK56" s="38"/>
      <c r="AL56" s="103"/>
      <c r="AM56" s="59"/>
      <c r="AN56" s="59"/>
      <c r="AO56" s="59"/>
      <c r="AP56" s="59"/>
      <c r="AQ56" s="59"/>
    </row>
    <row r="57" spans="1:43" ht="20.100000000000001" customHeight="1" x14ac:dyDescent="0.25">
      <c r="A57" s="4"/>
      <c r="B57" s="24"/>
      <c r="C57" s="56"/>
      <c r="D57" s="43"/>
      <c r="E57" s="42"/>
      <c r="F57" s="43"/>
      <c r="G57" s="42"/>
      <c r="H57" s="43"/>
      <c r="I57" s="42"/>
      <c r="J57" s="43"/>
      <c r="K57" s="42"/>
      <c r="L57" s="59"/>
      <c r="M57" s="16"/>
      <c r="O57" s="16"/>
      <c r="P57" s="43"/>
      <c r="Q57" s="43"/>
      <c r="R57" s="43"/>
      <c r="S57" s="43"/>
      <c r="T57" s="59"/>
      <c r="U57" s="59"/>
      <c r="AF57" s="113"/>
      <c r="AG57" s="86"/>
      <c r="AH57" s="86"/>
      <c r="AI57" s="86"/>
      <c r="AJ57" s="86"/>
      <c r="AK57" s="38"/>
      <c r="AL57" s="103"/>
      <c r="AM57" s="59"/>
      <c r="AN57" s="59"/>
      <c r="AO57" s="59"/>
      <c r="AP57" s="59"/>
      <c r="AQ57" s="59"/>
    </row>
    <row r="58" spans="1:43" s="44" customFormat="1" ht="20.100000000000001" customHeight="1" x14ac:dyDescent="0.25">
      <c r="A58" s="4"/>
      <c r="B58" s="24"/>
      <c r="C58" s="56"/>
      <c r="D58" s="43"/>
      <c r="E58" s="42"/>
      <c r="F58" s="43"/>
      <c r="G58" s="42"/>
      <c r="H58" s="43"/>
      <c r="I58" s="42"/>
      <c r="J58" s="43"/>
      <c r="K58" s="42"/>
      <c r="L58" s="59"/>
      <c r="M58" s="16"/>
      <c r="O58" s="16"/>
      <c r="P58" s="43"/>
      <c r="Q58" s="43"/>
      <c r="R58" s="43"/>
      <c r="S58" s="43"/>
      <c r="T58" s="59"/>
      <c r="U58" s="59"/>
      <c r="V58" s="51" t="s">
        <v>193</v>
      </c>
      <c r="AF58" s="113"/>
      <c r="AG58" s="86"/>
      <c r="AH58" s="86"/>
      <c r="AI58" s="86"/>
      <c r="AJ58" s="86"/>
      <c r="AK58" s="38"/>
      <c r="AL58" s="103"/>
      <c r="AM58" s="59"/>
      <c r="AN58" s="59"/>
      <c r="AO58" s="59"/>
      <c r="AP58" s="59"/>
      <c r="AQ58" s="59"/>
    </row>
    <row r="59" spans="1:43" ht="20.100000000000001" customHeight="1" x14ac:dyDescent="0.25">
      <c r="A59" s="4"/>
      <c r="B59" s="79"/>
      <c r="C59" s="56"/>
      <c r="D59" s="43"/>
      <c r="E59" s="40"/>
      <c r="F59" s="43"/>
      <c r="G59" s="40"/>
      <c r="H59" s="43"/>
      <c r="I59" s="40"/>
      <c r="J59" s="43"/>
      <c r="K59" s="40"/>
      <c r="L59" s="59"/>
      <c r="M59" s="16"/>
      <c r="N59" s="27"/>
      <c r="O59" s="16"/>
      <c r="P59" s="43"/>
      <c r="Q59" s="43"/>
      <c r="R59" s="43"/>
      <c r="S59" s="43"/>
      <c r="T59" s="59"/>
      <c r="U59" s="59"/>
      <c r="AF59" s="113"/>
      <c r="AG59" s="86"/>
      <c r="AH59" s="86"/>
      <c r="AI59" s="86"/>
      <c r="AJ59" s="86"/>
      <c r="AK59" s="38"/>
      <c r="AL59" s="103"/>
      <c r="AM59" s="59"/>
      <c r="AN59" s="59"/>
      <c r="AO59" s="59"/>
      <c r="AP59" s="59"/>
      <c r="AQ59" s="59"/>
    </row>
    <row r="60" spans="1:43" ht="20.100000000000001" customHeight="1" x14ac:dyDescent="0.25">
      <c r="A60" s="4"/>
      <c r="B60" s="16"/>
      <c r="C60" s="56"/>
      <c r="D60" s="43"/>
      <c r="E60" s="40"/>
      <c r="F60" s="43"/>
      <c r="G60" s="40"/>
      <c r="H60" s="43"/>
      <c r="I60" s="40"/>
      <c r="J60" s="43"/>
      <c r="K60" s="40"/>
      <c r="L60" s="59"/>
      <c r="M60" s="16"/>
      <c r="N60" s="27"/>
      <c r="O60" s="16"/>
      <c r="P60" s="43"/>
      <c r="Q60" s="43"/>
      <c r="R60" s="43"/>
      <c r="S60" s="43"/>
      <c r="T60" s="59"/>
      <c r="U60" s="59"/>
      <c r="AF60" s="113"/>
      <c r="AG60" s="86"/>
      <c r="AH60" s="86"/>
      <c r="AI60" s="86"/>
      <c r="AJ60" s="86"/>
      <c r="AK60" s="38"/>
      <c r="AL60" s="103"/>
      <c r="AM60" s="59"/>
      <c r="AN60" s="59"/>
      <c r="AO60" s="59"/>
      <c r="AP60" s="59"/>
      <c r="AQ60" s="59"/>
    </row>
    <row r="61" spans="1:43" ht="20.100000000000001" customHeight="1" x14ac:dyDescent="0.25">
      <c r="A61" s="4"/>
      <c r="B61" s="16"/>
      <c r="C61" s="56"/>
      <c r="D61" s="43"/>
      <c r="E61" s="40"/>
      <c r="F61" s="43"/>
      <c r="G61" s="40"/>
      <c r="H61" s="43"/>
      <c r="I61" s="40"/>
      <c r="J61" s="43"/>
      <c r="K61" s="40"/>
      <c r="L61" s="59"/>
      <c r="M61" s="16"/>
      <c r="N61" s="27"/>
      <c r="O61" s="79"/>
      <c r="P61" s="43"/>
      <c r="Q61" s="43"/>
      <c r="R61" s="43"/>
      <c r="S61" s="43"/>
      <c r="T61" s="59"/>
      <c r="U61" s="59"/>
      <c r="AF61" s="113"/>
      <c r="AG61" s="86"/>
      <c r="AH61" s="86"/>
      <c r="AI61" s="86"/>
      <c r="AJ61" s="86"/>
      <c r="AK61" s="38"/>
      <c r="AL61" s="103"/>
      <c r="AM61" s="59"/>
      <c r="AN61" s="59"/>
      <c r="AO61" s="59"/>
      <c r="AP61" s="59"/>
      <c r="AQ61" s="59"/>
    </row>
    <row r="62" spans="1:43" ht="20.100000000000001" customHeight="1" x14ac:dyDescent="0.2">
      <c r="A62" s="4"/>
      <c r="B62" s="16"/>
      <c r="C62" s="56"/>
      <c r="D62" s="39"/>
      <c r="E62" s="40"/>
      <c r="F62" s="39"/>
      <c r="G62" s="40"/>
      <c r="H62" s="39"/>
      <c r="I62" s="40"/>
      <c r="J62" s="39"/>
      <c r="K62" s="40"/>
      <c r="L62" s="41"/>
      <c r="M62" s="23"/>
      <c r="N62" s="27"/>
      <c r="O62" s="24"/>
      <c r="P62" s="43"/>
      <c r="Q62" s="43"/>
      <c r="R62" s="43"/>
      <c r="S62" s="43"/>
      <c r="T62" s="59"/>
      <c r="U62" s="16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  <c r="AO62" s="103"/>
    </row>
    <row r="63" spans="1:43" ht="20.100000000000001" customHeight="1" x14ac:dyDescent="0.2">
      <c r="A63" s="4"/>
      <c r="B63" s="16"/>
      <c r="C63" s="56"/>
      <c r="D63" s="39"/>
      <c r="E63" s="40"/>
      <c r="F63" s="39"/>
      <c r="G63" s="40"/>
      <c r="H63" s="39"/>
      <c r="I63" s="40"/>
      <c r="J63" s="39"/>
      <c r="K63" s="40"/>
      <c r="L63" s="41"/>
      <c r="M63" s="23"/>
      <c r="N63" s="27"/>
      <c r="O63" s="24"/>
      <c r="P63" s="43"/>
      <c r="Q63" s="43"/>
      <c r="R63" s="43"/>
      <c r="S63" s="43"/>
      <c r="T63" s="59"/>
      <c r="U63" s="16"/>
      <c r="AE63" s="103"/>
      <c r="AF63" s="103"/>
      <c r="AG63" s="103"/>
      <c r="AH63" s="103"/>
      <c r="AI63" s="103"/>
      <c r="AJ63" s="103"/>
      <c r="AK63" s="103"/>
      <c r="AL63" s="103"/>
      <c r="AM63" s="103"/>
      <c r="AN63" s="103"/>
      <c r="AO63" s="103"/>
    </row>
    <row r="64" spans="1:43" s="58" customFormat="1" ht="20.100000000000001" customHeight="1" x14ac:dyDescent="0.25">
      <c r="A64" s="4"/>
      <c r="B64" s="16"/>
      <c r="C64" s="56"/>
      <c r="D64" s="43"/>
      <c r="E64" s="40"/>
      <c r="F64" s="43"/>
      <c r="G64" s="40"/>
      <c r="H64" s="43"/>
      <c r="I64" s="40"/>
      <c r="J64" s="43"/>
      <c r="K64" s="40"/>
      <c r="L64" s="59"/>
      <c r="M64" s="16"/>
      <c r="N64" s="7"/>
      <c r="O64" s="24"/>
      <c r="P64" s="87"/>
      <c r="Q64" s="87"/>
      <c r="R64" s="87"/>
      <c r="S64" s="87"/>
      <c r="T64" s="88"/>
      <c r="AE64" s="54"/>
      <c r="AF64" s="54"/>
      <c r="AG64" s="7"/>
      <c r="AH64" s="54"/>
      <c r="AI64" s="7"/>
      <c r="AJ64" s="54"/>
      <c r="AK64" s="7"/>
      <c r="AL64" s="7"/>
      <c r="AM64" s="54"/>
      <c r="AN64" s="7"/>
      <c r="AO64" s="54"/>
      <c r="AP64" s="7"/>
    </row>
    <row r="65" spans="1:42" s="58" customFormat="1" ht="20.100000000000001" customHeight="1" x14ac:dyDescent="0.25">
      <c r="A65" s="4"/>
      <c r="B65" s="16"/>
      <c r="C65" s="56"/>
      <c r="D65" s="43"/>
      <c r="E65" s="40"/>
      <c r="F65" s="43"/>
      <c r="G65" s="40"/>
      <c r="H65" s="43"/>
      <c r="I65" s="40"/>
      <c r="J65" s="43"/>
      <c r="K65" s="40"/>
      <c r="L65" s="59"/>
      <c r="M65" s="16"/>
      <c r="N65" s="7"/>
      <c r="O65" s="24"/>
      <c r="P65" s="87"/>
      <c r="Q65" s="87"/>
      <c r="R65" s="87"/>
      <c r="S65" s="87"/>
      <c r="T65" s="88"/>
      <c r="AE65" s="54"/>
      <c r="AF65" s="54"/>
      <c r="AG65" s="7"/>
      <c r="AH65" s="54"/>
      <c r="AI65" s="7"/>
      <c r="AJ65" s="54"/>
      <c r="AK65" s="7"/>
      <c r="AL65" s="7"/>
      <c r="AM65" s="54"/>
      <c r="AN65" s="7"/>
      <c r="AO65" s="54"/>
      <c r="AP65" s="7"/>
    </row>
    <row r="66" spans="1:42" s="58" customFormat="1" ht="20.100000000000001" customHeight="1" x14ac:dyDescent="0.25">
      <c r="A66" s="4"/>
      <c r="B66" s="16"/>
      <c r="C66" s="56"/>
      <c r="D66" s="43"/>
      <c r="E66" s="40"/>
      <c r="F66" s="43"/>
      <c r="G66" s="40"/>
      <c r="H66" s="43"/>
      <c r="I66" s="40"/>
      <c r="J66" s="43"/>
      <c r="K66" s="40"/>
      <c r="L66" s="59"/>
      <c r="M66" s="16"/>
      <c r="N66" s="7"/>
      <c r="O66" s="24"/>
      <c r="P66" s="87"/>
      <c r="Q66" s="87"/>
      <c r="R66" s="87"/>
      <c r="S66" s="87"/>
      <c r="T66" s="88"/>
      <c r="AE66" s="54"/>
      <c r="AF66" s="54"/>
      <c r="AG66" s="7"/>
      <c r="AH66" s="54"/>
      <c r="AI66" s="7"/>
      <c r="AJ66" s="54"/>
      <c r="AK66" s="7"/>
      <c r="AL66" s="7"/>
      <c r="AM66" s="54"/>
      <c r="AN66" s="7"/>
      <c r="AO66" s="54"/>
      <c r="AP66" s="7"/>
    </row>
    <row r="67" spans="1:42" s="58" customFormat="1" ht="20.100000000000001" customHeight="1" x14ac:dyDescent="0.25">
      <c r="A67" s="4"/>
      <c r="B67" s="16"/>
      <c r="C67" s="56"/>
      <c r="D67" s="43"/>
      <c r="E67" s="40"/>
      <c r="F67" s="43"/>
      <c r="G67" s="40"/>
      <c r="H67" s="43"/>
      <c r="I67" s="40"/>
      <c r="J67" s="43"/>
      <c r="K67" s="40"/>
      <c r="L67" s="59"/>
      <c r="M67" s="16"/>
      <c r="N67" s="7"/>
      <c r="O67" s="16"/>
      <c r="P67" s="87"/>
      <c r="Q67" s="87"/>
      <c r="R67" s="87"/>
      <c r="S67" s="87"/>
      <c r="T67" s="88"/>
      <c r="AE67" s="54"/>
      <c r="AF67" s="54"/>
      <c r="AG67" s="7"/>
      <c r="AH67" s="54"/>
      <c r="AI67" s="7"/>
      <c r="AJ67" s="54"/>
      <c r="AK67" s="7"/>
      <c r="AL67" s="7"/>
      <c r="AM67" s="54"/>
      <c r="AN67" s="7"/>
      <c r="AO67" s="54"/>
      <c r="AP67" s="7"/>
    </row>
    <row r="68" spans="1:42" s="58" customFormat="1" ht="20.100000000000001" customHeight="1" x14ac:dyDescent="0.25">
      <c r="A68" s="4"/>
      <c r="B68" s="16"/>
      <c r="C68" s="56"/>
      <c r="D68" s="43"/>
      <c r="E68" s="40"/>
      <c r="F68" s="43"/>
      <c r="G68" s="40"/>
      <c r="H68" s="43"/>
      <c r="I68" s="40"/>
      <c r="J68" s="43"/>
      <c r="K68" s="40"/>
      <c r="L68" s="59"/>
      <c r="M68" s="16"/>
      <c r="N68" s="7"/>
      <c r="O68" s="59"/>
      <c r="P68" s="54"/>
      <c r="Q68" s="54"/>
      <c r="R68" s="54"/>
      <c r="S68" s="54"/>
      <c r="T68" s="54"/>
      <c r="AE68" s="54"/>
      <c r="AF68" s="54"/>
      <c r="AG68" s="7"/>
      <c r="AH68" s="54"/>
      <c r="AI68" s="7"/>
      <c r="AJ68" s="54"/>
      <c r="AK68" s="7"/>
      <c r="AL68" s="7"/>
      <c r="AM68" s="54"/>
      <c r="AN68" s="7"/>
      <c r="AO68" s="54"/>
      <c r="AP68" s="7"/>
    </row>
    <row r="69" spans="1:42" s="58" customFormat="1" ht="20.100000000000001" customHeight="1" x14ac:dyDescent="0.25">
      <c r="A69" s="4"/>
      <c r="B69" s="16"/>
      <c r="C69" s="56"/>
      <c r="D69" s="104"/>
      <c r="E69" s="40"/>
      <c r="F69" s="104"/>
      <c r="G69" s="40"/>
      <c r="H69" s="104"/>
      <c r="I69" s="40"/>
      <c r="J69" s="104"/>
      <c r="K69" s="40"/>
      <c r="L69" s="59"/>
      <c r="M69" s="16"/>
      <c r="N69" s="7"/>
      <c r="O69" s="59"/>
      <c r="P69" s="54"/>
      <c r="Q69" s="54"/>
      <c r="R69" s="54"/>
      <c r="S69" s="54"/>
      <c r="T69" s="54"/>
      <c r="AE69" s="54"/>
      <c r="AF69" s="54"/>
      <c r="AG69" s="7"/>
      <c r="AH69" s="54"/>
      <c r="AI69" s="7"/>
      <c r="AJ69" s="54"/>
      <c r="AK69" s="7"/>
      <c r="AL69" s="7"/>
      <c r="AM69" s="54"/>
      <c r="AN69" s="7"/>
      <c r="AO69" s="54"/>
      <c r="AP69" s="7"/>
    </row>
    <row r="70" spans="1:42" s="58" customFormat="1" ht="20.100000000000001" customHeight="1" x14ac:dyDescent="0.25">
      <c r="A70" s="4"/>
      <c r="B70" s="16"/>
      <c r="C70" s="56"/>
      <c r="D70" s="43"/>
      <c r="E70" s="40"/>
      <c r="F70" s="43"/>
      <c r="G70" s="40"/>
      <c r="H70" s="43"/>
      <c r="I70" s="40"/>
      <c r="J70" s="43"/>
      <c r="K70" s="40"/>
      <c r="L70" s="59"/>
      <c r="M70" s="16"/>
      <c r="N70" s="7"/>
      <c r="O70" s="59"/>
      <c r="P70" s="54"/>
      <c r="Q70" s="54"/>
      <c r="R70" s="54"/>
      <c r="S70" s="54"/>
      <c r="T70" s="54"/>
      <c r="AE70" s="54"/>
      <c r="AF70" s="54"/>
      <c r="AG70" s="7"/>
      <c r="AH70" s="54"/>
      <c r="AI70" s="7"/>
      <c r="AJ70" s="54"/>
      <c r="AK70" s="7"/>
      <c r="AL70" s="7"/>
      <c r="AM70" s="54"/>
      <c r="AN70" s="7"/>
      <c r="AO70" s="54"/>
      <c r="AP70" s="7"/>
    </row>
    <row r="71" spans="1:42" x14ac:dyDescent="0.2">
      <c r="A71" s="4"/>
      <c r="B71" s="5"/>
      <c r="C71" s="105"/>
      <c r="D71" s="105"/>
      <c r="E71" s="105"/>
      <c r="F71" s="106"/>
      <c r="G71" s="105"/>
      <c r="H71" s="105"/>
      <c r="I71" s="105"/>
      <c r="J71" s="105"/>
      <c r="K71" s="105"/>
      <c r="L71" s="105"/>
      <c r="M71" s="105"/>
      <c r="O71" s="82"/>
      <c r="P71" s="54"/>
      <c r="Q71" s="54"/>
      <c r="R71" s="54"/>
      <c r="S71" s="54"/>
      <c r="T71" s="54"/>
      <c r="AE71" s="103"/>
      <c r="AF71" s="103"/>
      <c r="AG71" s="7"/>
      <c r="AH71" s="103"/>
      <c r="AI71" s="7"/>
      <c r="AJ71" s="103"/>
      <c r="AK71" s="7"/>
      <c r="AL71" s="7"/>
      <c r="AM71" s="103"/>
      <c r="AN71" s="7"/>
      <c r="AO71" s="103"/>
      <c r="AP71" s="7"/>
    </row>
    <row r="72" spans="1:42" x14ac:dyDescent="0.2">
      <c r="G72" s="50"/>
      <c r="O72" s="82"/>
      <c r="P72" s="54"/>
      <c r="Q72" s="54"/>
      <c r="R72" s="54"/>
      <c r="S72" s="54"/>
      <c r="T72" s="54"/>
      <c r="AE72" s="103"/>
      <c r="AF72" s="103"/>
      <c r="AG72" s="7"/>
      <c r="AH72" s="103"/>
      <c r="AI72" s="7"/>
      <c r="AJ72" s="103"/>
      <c r="AK72" s="7"/>
      <c r="AL72" s="7"/>
      <c r="AM72" s="103"/>
      <c r="AN72" s="7"/>
      <c r="AO72" s="103"/>
      <c r="AP72" s="7"/>
    </row>
    <row r="73" spans="1:42" x14ac:dyDescent="0.2">
      <c r="B73" s="44"/>
      <c r="C73" s="44"/>
      <c r="D73" s="44"/>
      <c r="E73" s="44"/>
      <c r="F73" s="44"/>
      <c r="G73" s="44"/>
      <c r="H73" s="44"/>
      <c r="I73" s="44"/>
      <c r="O73" s="103"/>
      <c r="P73" s="103"/>
      <c r="Q73" s="103"/>
      <c r="R73" s="103"/>
      <c r="S73" s="103"/>
      <c r="T73" s="103"/>
    </row>
    <row r="74" spans="1:42" x14ac:dyDescent="0.2">
      <c r="J74" s="63"/>
      <c r="O74" s="103"/>
      <c r="P74" s="103"/>
      <c r="Q74" s="103"/>
      <c r="R74" s="103"/>
      <c r="S74" s="103"/>
      <c r="T74" s="103"/>
    </row>
    <row r="75" spans="1:42" x14ac:dyDescent="0.2">
      <c r="B75" s="111"/>
      <c r="C75" s="111"/>
      <c r="D75" s="111"/>
      <c r="E75" s="111"/>
      <c r="F75" s="111"/>
      <c r="O75" s="103"/>
      <c r="P75" s="103"/>
      <c r="Q75" s="103"/>
      <c r="R75" s="103"/>
      <c r="S75" s="103"/>
      <c r="T75" s="103"/>
    </row>
    <row r="76" spans="1:42" ht="29.25" customHeight="1" x14ac:dyDescent="0.2">
      <c r="C76" s="3"/>
      <c r="D76" s="3"/>
      <c r="E76" s="3"/>
      <c r="F76" s="3"/>
      <c r="G76" s="3"/>
      <c r="H76" s="3"/>
      <c r="I76" s="3"/>
      <c r="J76" s="3"/>
      <c r="O76" s="103"/>
      <c r="P76" s="103"/>
      <c r="Q76" s="103"/>
      <c r="R76" s="103"/>
      <c r="S76" s="103"/>
      <c r="T76" s="103"/>
    </row>
    <row r="77" spans="1:42" x14ac:dyDescent="0.2">
      <c r="C77" s="27"/>
      <c r="D77" s="27"/>
      <c r="E77" s="27"/>
      <c r="F77" s="27"/>
      <c r="O77" s="103"/>
      <c r="P77" s="103"/>
      <c r="Q77" s="103"/>
      <c r="R77" s="103"/>
      <c r="S77" s="103"/>
      <c r="T77" s="103"/>
    </row>
    <row r="78" spans="1:42" x14ac:dyDescent="0.2">
      <c r="C78" s="27"/>
      <c r="D78" s="27"/>
      <c r="E78" s="27"/>
      <c r="F78" s="27"/>
      <c r="G78" s="103"/>
      <c r="H78" s="103"/>
      <c r="I78" s="103"/>
      <c r="J78" s="103"/>
      <c r="K78" s="103"/>
      <c r="L78" s="103"/>
      <c r="M78" s="103"/>
      <c r="O78" s="103"/>
      <c r="P78" s="103"/>
      <c r="Q78" s="103"/>
      <c r="R78" s="103"/>
      <c r="S78" s="103"/>
      <c r="T78" s="103"/>
    </row>
    <row r="79" spans="1:42" x14ac:dyDescent="0.2">
      <c r="B79" s="111"/>
      <c r="C79" s="44"/>
      <c r="D79" s="44"/>
      <c r="E79" s="44"/>
      <c r="F79" s="44"/>
      <c r="G79" s="103"/>
      <c r="H79" s="103"/>
      <c r="I79" s="103"/>
      <c r="J79" s="103"/>
      <c r="K79" s="103"/>
      <c r="L79" s="103"/>
      <c r="M79" s="103"/>
      <c r="O79" s="103"/>
      <c r="P79" s="103"/>
      <c r="Q79" s="103"/>
      <c r="R79" s="103"/>
      <c r="S79" s="103"/>
      <c r="T79" s="103"/>
    </row>
    <row r="80" spans="1:42" x14ac:dyDescent="0.2">
      <c r="B80" s="103"/>
      <c r="C80" s="27"/>
      <c r="D80" s="27"/>
      <c r="E80" s="27"/>
      <c r="F80" s="27"/>
      <c r="G80" s="114"/>
      <c r="H80" s="103"/>
      <c r="I80" s="103"/>
      <c r="J80" s="103"/>
      <c r="K80" s="103"/>
      <c r="L80" s="103"/>
      <c r="M80" s="103"/>
      <c r="P80" s="63" t="s">
        <v>194</v>
      </c>
    </row>
    <row r="81" spans="2:16" x14ac:dyDescent="0.2">
      <c r="B81" s="103"/>
      <c r="C81" s="27"/>
      <c r="D81" s="27"/>
      <c r="E81" s="27"/>
      <c r="F81" s="27"/>
      <c r="G81" s="114"/>
      <c r="H81" s="103"/>
      <c r="I81" s="103"/>
      <c r="J81" s="103"/>
      <c r="K81" s="103"/>
      <c r="L81" s="103"/>
      <c r="M81" s="103"/>
      <c r="P81" s="63"/>
    </row>
    <row r="82" spans="2:16" x14ac:dyDescent="0.2">
      <c r="B82" s="103"/>
      <c r="C82" s="27"/>
      <c r="D82" s="27"/>
      <c r="E82" s="27"/>
      <c r="F82" s="27"/>
      <c r="G82" s="114"/>
      <c r="H82" s="27"/>
      <c r="I82" s="27"/>
      <c r="J82" s="27"/>
      <c r="K82" s="27"/>
      <c r="L82" s="103"/>
      <c r="M82" s="103"/>
      <c r="P82" s="63"/>
    </row>
    <row r="83" spans="2:16" s="110" customFormat="1" ht="13.5" customHeight="1" x14ac:dyDescent="0.2">
      <c r="B83" s="103"/>
      <c r="C83" s="27"/>
      <c r="D83" s="27"/>
      <c r="E83" s="27"/>
      <c r="F83" s="27"/>
      <c r="G83" s="114"/>
      <c r="H83" s="111"/>
      <c r="I83" s="115"/>
      <c r="J83" s="115"/>
      <c r="K83" s="115"/>
      <c r="L83" s="111"/>
      <c r="M83" s="111"/>
      <c r="P83" s="116"/>
    </row>
    <row r="84" spans="2:16" x14ac:dyDescent="0.2">
      <c r="B84" s="103"/>
      <c r="C84" s="27"/>
      <c r="D84" s="27"/>
      <c r="E84" s="27"/>
      <c r="F84" s="27"/>
      <c r="G84" s="114"/>
      <c r="H84" s="27"/>
      <c r="I84" s="27"/>
      <c r="J84" s="27"/>
      <c r="K84" s="27"/>
      <c r="L84" s="103"/>
      <c r="M84" s="103"/>
      <c r="P84" s="63"/>
    </row>
    <row r="85" spans="2:16" x14ac:dyDescent="0.2">
      <c r="B85" s="103"/>
      <c r="C85" s="27"/>
      <c r="D85" s="27"/>
      <c r="E85" s="27"/>
      <c r="F85" s="27"/>
      <c r="G85" s="114"/>
      <c r="H85" s="27"/>
      <c r="I85" s="27"/>
      <c r="J85" s="27"/>
      <c r="K85" s="27"/>
      <c r="L85" s="103"/>
      <c r="M85" s="103"/>
      <c r="P85" s="63"/>
    </row>
    <row r="86" spans="2:16" x14ac:dyDescent="0.2">
      <c r="B86" s="103"/>
      <c r="C86" s="27"/>
      <c r="D86" s="27"/>
      <c r="E86" s="27"/>
      <c r="F86" s="27"/>
      <c r="G86" s="114"/>
      <c r="H86" s="27"/>
      <c r="I86" s="27"/>
      <c r="J86" s="27"/>
      <c r="K86" s="27"/>
      <c r="L86" s="103"/>
      <c r="M86" s="103"/>
      <c r="P86" s="63"/>
    </row>
    <row r="87" spans="2:16" x14ac:dyDescent="0.2">
      <c r="B87" s="103"/>
      <c r="C87" s="27"/>
      <c r="D87" s="27"/>
      <c r="E87" s="27"/>
      <c r="F87" s="27"/>
      <c r="G87" s="114"/>
      <c r="H87" s="27"/>
      <c r="I87" s="27"/>
      <c r="J87" s="27"/>
      <c r="K87" s="27"/>
      <c r="L87" s="103"/>
      <c r="M87" s="103"/>
      <c r="P87" s="63"/>
    </row>
    <row r="88" spans="2:16" x14ac:dyDescent="0.2">
      <c r="B88" s="103"/>
      <c r="C88" s="27"/>
      <c r="D88" s="27"/>
      <c r="E88" s="27"/>
      <c r="F88" s="27"/>
      <c r="G88" s="114"/>
      <c r="H88" s="27"/>
      <c r="I88" s="27"/>
      <c r="J88" s="27"/>
      <c r="K88" s="27"/>
      <c r="L88" s="103"/>
      <c r="M88" s="103"/>
      <c r="P88" s="63"/>
    </row>
    <row r="89" spans="2:16" x14ac:dyDescent="0.2">
      <c r="B89" s="103"/>
      <c r="C89" s="27"/>
      <c r="D89" s="27"/>
      <c r="E89" s="27"/>
      <c r="F89" s="27"/>
      <c r="G89" s="114"/>
      <c r="H89" s="27"/>
      <c r="I89" s="27"/>
      <c r="J89" s="27"/>
      <c r="K89" s="27"/>
      <c r="L89" s="103"/>
      <c r="M89" s="103"/>
      <c r="P89" s="63"/>
    </row>
    <row r="90" spans="2:16" x14ac:dyDescent="0.2">
      <c r="G90" s="114"/>
      <c r="H90" s="27"/>
      <c r="I90" s="27"/>
      <c r="J90" s="27"/>
      <c r="K90" s="27"/>
      <c r="L90" s="103"/>
      <c r="M90" s="103"/>
      <c r="P90" s="63"/>
    </row>
    <row r="91" spans="2:16" x14ac:dyDescent="0.2">
      <c r="G91" s="114"/>
      <c r="H91" s="27"/>
      <c r="I91" s="27"/>
      <c r="J91" s="27"/>
      <c r="K91" s="27"/>
      <c r="L91" s="103"/>
      <c r="M91" s="103"/>
      <c r="P91" s="63"/>
    </row>
    <row r="92" spans="2:16" x14ac:dyDescent="0.2">
      <c r="G92" s="114"/>
      <c r="H92" s="27"/>
      <c r="I92" s="27"/>
      <c r="J92" s="27"/>
      <c r="K92" s="27"/>
      <c r="L92" s="103"/>
      <c r="M92" s="103"/>
      <c r="P92" s="63"/>
    </row>
    <row r="93" spans="2:16" x14ac:dyDescent="0.2">
      <c r="G93" s="114"/>
      <c r="H93" s="27"/>
      <c r="J93" s="27"/>
      <c r="P93" s="63"/>
    </row>
    <row r="94" spans="2:16" x14ac:dyDescent="0.2">
      <c r="G94" s="114"/>
      <c r="H94" s="27"/>
      <c r="I94" s="27"/>
      <c r="J94" s="27"/>
      <c r="K94" s="27"/>
      <c r="P94" s="63"/>
    </row>
    <row r="95" spans="2:16" s="110" customFormat="1" ht="33" customHeight="1" x14ac:dyDescent="0.25">
      <c r="B95" s="111"/>
      <c r="G95" s="117"/>
      <c r="H95" s="115"/>
      <c r="I95" s="115"/>
      <c r="J95" s="115"/>
      <c r="K95" s="115"/>
      <c r="P95" s="116"/>
    </row>
    <row r="96" spans="2:16" x14ac:dyDescent="0.2">
      <c r="B96" s="103"/>
      <c r="C96" s="27"/>
      <c r="D96" s="27"/>
      <c r="E96" s="27"/>
      <c r="F96" s="27"/>
      <c r="G96" s="114"/>
      <c r="P96" s="63" t="s">
        <v>195</v>
      </c>
    </row>
    <row r="97" spans="2:7" x14ac:dyDescent="0.2">
      <c r="B97" s="103"/>
      <c r="C97" s="27"/>
      <c r="D97" s="27"/>
      <c r="E97" s="27"/>
      <c r="F97" s="27"/>
      <c r="G97" s="114"/>
    </row>
    <row r="98" spans="2:7" x14ac:dyDescent="0.2">
      <c r="B98" s="103"/>
      <c r="C98" s="27"/>
      <c r="D98" s="27"/>
      <c r="E98" s="27"/>
      <c r="F98" s="27"/>
      <c r="G98" s="114"/>
    </row>
    <row r="99" spans="2:7" x14ac:dyDescent="0.2">
      <c r="B99" s="103"/>
      <c r="C99" s="27"/>
      <c r="D99" s="27"/>
      <c r="E99" s="27"/>
      <c r="F99" s="27"/>
      <c r="G99" s="114"/>
    </row>
    <row r="100" spans="2:7" x14ac:dyDescent="0.2">
      <c r="B100" s="103"/>
      <c r="C100" s="27"/>
      <c r="D100" s="27"/>
      <c r="E100" s="27"/>
      <c r="F100" s="27"/>
      <c r="G100" s="114"/>
    </row>
    <row r="101" spans="2:7" x14ac:dyDescent="0.2">
      <c r="B101" s="103"/>
      <c r="C101" s="27"/>
      <c r="D101" s="27"/>
      <c r="E101" s="27"/>
      <c r="F101" s="27"/>
      <c r="G101" s="114"/>
    </row>
    <row r="102" spans="2:7" x14ac:dyDescent="0.2">
      <c r="B102" s="103"/>
      <c r="C102" s="27"/>
      <c r="D102" s="27"/>
      <c r="E102" s="27"/>
      <c r="F102" s="27"/>
      <c r="G102" s="114"/>
    </row>
    <row r="103" spans="2:7" x14ac:dyDescent="0.2">
      <c r="B103" s="103"/>
      <c r="C103" s="27"/>
      <c r="D103" s="27"/>
      <c r="E103" s="27"/>
      <c r="F103" s="27"/>
      <c r="G103" s="114"/>
    </row>
    <row r="104" spans="2:7" x14ac:dyDescent="0.2">
      <c r="B104" s="103"/>
      <c r="C104" s="27"/>
      <c r="D104" s="27"/>
      <c r="E104" s="27"/>
      <c r="F104" s="27"/>
      <c r="G104" s="114"/>
    </row>
    <row r="105" spans="2:7" x14ac:dyDescent="0.2">
      <c r="C105" s="27"/>
      <c r="D105" s="27"/>
      <c r="E105" s="27"/>
      <c r="F105" s="27"/>
      <c r="G105" s="114"/>
    </row>
    <row r="106" spans="2:7" x14ac:dyDescent="0.2">
      <c r="B106" s="103"/>
    </row>
    <row r="107" spans="2:7" x14ac:dyDescent="0.2">
      <c r="B107" s="103"/>
    </row>
    <row r="108" spans="2:7" x14ac:dyDescent="0.2">
      <c r="B108" s="103"/>
    </row>
    <row r="109" spans="2:7" x14ac:dyDescent="0.2">
      <c r="B109" s="103"/>
    </row>
    <row r="110" spans="2:7" x14ac:dyDescent="0.2">
      <c r="B110" s="103"/>
    </row>
    <row r="111" spans="2:7" x14ac:dyDescent="0.2">
      <c r="B111" s="103"/>
    </row>
    <row r="112" spans="2:7" x14ac:dyDescent="0.2">
      <c r="B112" s="103"/>
    </row>
    <row r="113" spans="2:2" x14ac:dyDescent="0.2">
      <c r="B113" s="103"/>
    </row>
    <row r="114" spans="2:2" x14ac:dyDescent="0.2">
      <c r="B114" s="103"/>
    </row>
  </sheetData>
  <mergeCells count="10">
    <mergeCell ref="P32:U32"/>
    <mergeCell ref="B1:L1"/>
    <mergeCell ref="C2:C3"/>
    <mergeCell ref="D2:E3"/>
    <mergeCell ref="D4:E5"/>
    <mergeCell ref="F2:G3"/>
    <mergeCell ref="F4:G5"/>
    <mergeCell ref="H2:I3"/>
    <mergeCell ref="H4:I5"/>
    <mergeCell ref="J2:J3"/>
  </mergeCells>
  <pageMargins left="0.7" right="0.7" top="0.75" bottom="0.75" header="0.3" footer="0.3"/>
  <pageSetup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23"/>
  <sheetViews>
    <sheetView workbookViewId="0">
      <selection activeCell="B10" sqref="B10"/>
    </sheetView>
  </sheetViews>
  <sheetFormatPr defaultColWidth="8.85546875" defaultRowHeight="15" x14ac:dyDescent="0.25"/>
  <cols>
    <col min="1" max="1" width="17.42578125" customWidth="1"/>
    <col min="2" max="11" width="11.140625" customWidth="1"/>
  </cols>
  <sheetData>
    <row r="1" spans="1:25" x14ac:dyDescent="0.25">
      <c r="A1" s="842" t="s">
        <v>315</v>
      </c>
      <c r="B1" s="842"/>
      <c r="C1" s="842"/>
      <c r="D1" s="842"/>
      <c r="E1" s="842"/>
      <c r="F1" s="842"/>
      <c r="G1" s="842"/>
      <c r="H1" s="842"/>
      <c r="I1" s="842"/>
      <c r="J1" s="842"/>
      <c r="K1" s="84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5" x14ac:dyDescent="0.25">
      <c r="A2" s="843" t="s">
        <v>316</v>
      </c>
      <c r="B2" s="843"/>
      <c r="C2" s="843"/>
      <c r="D2" s="843"/>
      <c r="E2" s="843"/>
      <c r="F2" s="843"/>
      <c r="G2" s="843"/>
      <c r="H2" s="843"/>
      <c r="I2" s="843"/>
      <c r="J2" s="843"/>
      <c r="K2" s="843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</row>
    <row r="3" spans="1:25" ht="15.75" thickBot="1" x14ac:dyDescent="0.3"/>
    <row r="4" spans="1:25" ht="18.75" customHeight="1" thickTop="1" x14ac:dyDescent="0.25">
      <c r="A4" s="260" t="s">
        <v>108</v>
      </c>
      <c r="B4" s="840">
        <v>2012</v>
      </c>
      <c r="C4" s="840">
        <v>2011</v>
      </c>
      <c r="D4" s="844" t="s">
        <v>313</v>
      </c>
      <c r="E4" s="844"/>
      <c r="F4" s="844"/>
      <c r="G4" s="844"/>
      <c r="H4" s="844" t="s">
        <v>312</v>
      </c>
      <c r="I4" s="844"/>
      <c r="J4" s="844"/>
      <c r="K4" s="844"/>
    </row>
    <row r="5" spans="1:25" ht="18.75" customHeight="1" thickBot="1" x14ac:dyDescent="0.3">
      <c r="A5" s="259" t="s">
        <v>109</v>
      </c>
      <c r="B5" s="841"/>
      <c r="C5" s="841"/>
      <c r="D5" s="261" t="s">
        <v>177</v>
      </c>
      <c r="E5" s="261" t="s">
        <v>178</v>
      </c>
      <c r="F5" s="261" t="s">
        <v>175</v>
      </c>
      <c r="G5" s="261" t="s">
        <v>176</v>
      </c>
      <c r="H5" s="261" t="s">
        <v>177</v>
      </c>
      <c r="I5" s="261" t="s">
        <v>178</v>
      </c>
      <c r="J5" s="261" t="s">
        <v>175</v>
      </c>
      <c r="K5" s="261" t="s">
        <v>176</v>
      </c>
    </row>
    <row r="6" spans="1:25" ht="18.75" customHeight="1" thickBot="1" x14ac:dyDescent="0.3">
      <c r="A6" s="262"/>
      <c r="B6" s="839" t="s">
        <v>314</v>
      </c>
      <c r="C6" s="839"/>
      <c r="D6" s="839"/>
      <c r="E6" s="839"/>
      <c r="F6" s="839"/>
      <c r="G6" s="839"/>
      <c r="H6" s="839"/>
      <c r="I6" s="839"/>
      <c r="J6" s="839"/>
      <c r="K6" s="839"/>
    </row>
    <row r="7" spans="1:25" ht="18" customHeight="1" thickTop="1" x14ac:dyDescent="0.25">
      <c r="A7" s="123" t="s">
        <v>114</v>
      </c>
      <c r="B7" s="1">
        <f>SUM(D7:G7)</f>
        <v>10386.439191428446</v>
      </c>
      <c r="C7" s="1">
        <v>7851.2217671208509</v>
      </c>
      <c r="D7" s="1">
        <v>2935.7285810726003</v>
      </c>
      <c r="E7" s="1">
        <v>2871.363636301945</v>
      </c>
      <c r="F7" s="1">
        <v>2420.0761909629</v>
      </c>
      <c r="G7" s="1">
        <v>2159.2707830909999</v>
      </c>
      <c r="H7" s="1">
        <v>2146.4091853915097</v>
      </c>
      <c r="I7" s="1">
        <v>2086.1914459817604</v>
      </c>
      <c r="J7" s="1">
        <v>1895.383484168</v>
      </c>
      <c r="K7" s="1">
        <v>1723.2376515795802</v>
      </c>
    </row>
    <row r="8" spans="1:25" ht="18" customHeight="1" x14ac:dyDescent="0.25">
      <c r="A8" s="123" t="s">
        <v>115</v>
      </c>
      <c r="B8" s="1">
        <f t="shared" ref="B8:B21" si="0">SUM(D8:G8)</f>
        <v>2350.5415160616453</v>
      </c>
      <c r="C8" s="1">
        <v>2123.390582305</v>
      </c>
      <c r="D8" s="1">
        <v>597.55936941500011</v>
      </c>
      <c r="E8" s="1">
        <v>617.44900420664499</v>
      </c>
      <c r="F8" s="1">
        <v>563.53314244000001</v>
      </c>
      <c r="G8" s="1">
        <v>572</v>
      </c>
      <c r="H8" s="1">
        <v>546.47604604300011</v>
      </c>
      <c r="I8" s="1">
        <v>509.39632253400003</v>
      </c>
      <c r="J8" s="1">
        <v>440.86861932199997</v>
      </c>
      <c r="K8" s="1">
        <v>626.64959440600001</v>
      </c>
    </row>
    <row r="9" spans="1:25" ht="18" customHeight="1" x14ac:dyDescent="0.25">
      <c r="A9" s="123" t="s">
        <v>116</v>
      </c>
      <c r="B9" s="1">
        <f t="shared" si="0"/>
        <v>1168.4816087581548</v>
      </c>
      <c r="C9" s="1">
        <v>1201.6884513320001</v>
      </c>
      <c r="D9" s="1">
        <v>265.66690518579998</v>
      </c>
      <c r="E9" s="1">
        <v>296.49735557235493</v>
      </c>
      <c r="F9" s="1">
        <v>283.31734799999998</v>
      </c>
      <c r="G9" s="1">
        <v>323</v>
      </c>
      <c r="H9" s="1">
        <v>334.29708955000001</v>
      </c>
      <c r="I9" s="1">
        <v>307.74484586800003</v>
      </c>
      <c r="J9" s="1">
        <v>290.88140848799998</v>
      </c>
      <c r="K9" s="1">
        <v>268.76510742600004</v>
      </c>
    </row>
    <row r="10" spans="1:25" ht="18" customHeight="1" x14ac:dyDescent="0.25">
      <c r="A10" s="123" t="s">
        <v>117</v>
      </c>
      <c r="B10" s="1">
        <f t="shared" si="0"/>
        <v>3149.0237800358391</v>
      </c>
      <c r="C10" s="1">
        <v>1785.4619985820002</v>
      </c>
      <c r="D10" s="1">
        <v>916.960152483</v>
      </c>
      <c r="E10" s="1">
        <v>690.66208079483908</v>
      </c>
      <c r="F10" s="1">
        <v>896.40154675799999</v>
      </c>
      <c r="G10" s="1">
        <v>645</v>
      </c>
      <c r="H10" s="1">
        <v>669.89720117500008</v>
      </c>
      <c r="I10" s="1">
        <v>331.87996582900001</v>
      </c>
      <c r="J10" s="1">
        <v>425.48446090999994</v>
      </c>
      <c r="K10" s="1">
        <v>358.20037066799995</v>
      </c>
    </row>
    <row r="11" spans="1:25" ht="18" customHeight="1" x14ac:dyDescent="0.25">
      <c r="A11" s="123" t="s">
        <v>118</v>
      </c>
      <c r="B11" s="1">
        <f t="shared" si="0"/>
        <v>3159.8786828170623</v>
      </c>
      <c r="C11" s="1">
        <v>3132.5650208029992</v>
      </c>
      <c r="D11" s="1">
        <v>908.41295394750011</v>
      </c>
      <c r="E11" s="1">
        <v>694.86711842576256</v>
      </c>
      <c r="F11" s="1">
        <v>834.5986104438</v>
      </c>
      <c r="G11" s="1">
        <v>722</v>
      </c>
      <c r="H11" s="1">
        <v>778.66091261099984</v>
      </c>
      <c r="I11" s="1">
        <v>847.35852225399992</v>
      </c>
      <c r="J11" s="1">
        <v>794.43590019399983</v>
      </c>
      <c r="K11" s="1">
        <v>712.10968574399988</v>
      </c>
    </row>
    <row r="12" spans="1:25" ht="18" customHeight="1" x14ac:dyDescent="0.25">
      <c r="A12" s="123" t="s">
        <v>119</v>
      </c>
      <c r="B12" s="1">
        <f t="shared" si="0"/>
        <v>3356.7000377322306</v>
      </c>
      <c r="C12" s="1">
        <v>2858.0625315510006</v>
      </c>
      <c r="D12" s="1">
        <v>849.62934899100003</v>
      </c>
      <c r="E12" s="1">
        <v>869.07068874123047</v>
      </c>
      <c r="F12" s="1">
        <v>859</v>
      </c>
      <c r="G12" s="1">
        <v>779</v>
      </c>
      <c r="H12" s="1">
        <v>783.4784971470001</v>
      </c>
      <c r="I12" s="1">
        <v>614.59275120400002</v>
      </c>
      <c r="J12" s="1">
        <v>677.49481444700018</v>
      </c>
      <c r="K12" s="1">
        <v>782.49646875300004</v>
      </c>
    </row>
    <row r="13" spans="1:25" ht="18" customHeight="1" x14ac:dyDescent="0.25">
      <c r="A13" s="123" t="s">
        <v>120</v>
      </c>
      <c r="B13" s="1">
        <f t="shared" si="0"/>
        <v>4469.8312399749011</v>
      </c>
      <c r="C13" s="1">
        <v>2634.0105095610002</v>
      </c>
      <c r="D13" s="1">
        <v>1109.7969002365501</v>
      </c>
      <c r="E13" s="1">
        <v>928.48540006535075</v>
      </c>
      <c r="F13" s="1">
        <v>1479.5489396729999</v>
      </c>
      <c r="G13" s="1">
        <v>952</v>
      </c>
      <c r="H13" s="1">
        <v>845.45219888199995</v>
      </c>
      <c r="I13" s="1">
        <v>664.13818650600001</v>
      </c>
      <c r="J13" s="1">
        <v>569.32382281900004</v>
      </c>
      <c r="K13" s="1">
        <v>555.09630135399993</v>
      </c>
    </row>
    <row r="14" spans="1:25" ht="18" customHeight="1" x14ac:dyDescent="0.25">
      <c r="A14" s="123" t="s">
        <v>121</v>
      </c>
      <c r="B14" s="1">
        <f t="shared" si="0"/>
        <v>283.12877340054399</v>
      </c>
      <c r="C14" s="1">
        <v>426.72649952599994</v>
      </c>
      <c r="D14" s="1">
        <v>68.129865304500001</v>
      </c>
      <c r="E14" s="1">
        <v>90.909911991144</v>
      </c>
      <c r="F14" s="1">
        <v>49.088996104900005</v>
      </c>
      <c r="G14" s="1">
        <v>75</v>
      </c>
      <c r="H14" s="1">
        <v>75.265392991999988</v>
      </c>
      <c r="I14" s="1">
        <v>99.589544601999989</v>
      </c>
      <c r="J14" s="1">
        <v>110.79706032999999</v>
      </c>
      <c r="K14" s="1">
        <v>141.074501602</v>
      </c>
    </row>
    <row r="15" spans="1:25" ht="18" customHeight="1" x14ac:dyDescent="0.25">
      <c r="A15" s="123" t="s">
        <v>122</v>
      </c>
      <c r="B15" s="1">
        <f t="shared" si="0"/>
        <v>5281.6806077567899</v>
      </c>
      <c r="C15" s="1">
        <v>4543.9577418009994</v>
      </c>
      <c r="D15" s="1">
        <v>1412.9539500849</v>
      </c>
      <c r="E15" s="1">
        <v>1263.5719573284896</v>
      </c>
      <c r="F15" s="1">
        <v>1199.1547003434</v>
      </c>
      <c r="G15" s="1">
        <v>1406</v>
      </c>
      <c r="H15" s="1">
        <v>1086.3798228180001</v>
      </c>
      <c r="I15" s="1">
        <v>1265.0734191639999</v>
      </c>
      <c r="J15" s="1">
        <v>953.01039624200007</v>
      </c>
      <c r="K15" s="1">
        <v>1239.4941035769996</v>
      </c>
    </row>
    <row r="16" spans="1:25" ht="18" customHeight="1" x14ac:dyDescent="0.25">
      <c r="A16" s="123" t="s">
        <v>123</v>
      </c>
      <c r="B16" s="1">
        <f t="shared" si="0"/>
        <v>7361.5488526075533</v>
      </c>
      <c r="C16" s="1">
        <v>5924.1634594160005</v>
      </c>
      <c r="D16" s="1">
        <v>1792.7676701626001</v>
      </c>
      <c r="E16" s="1">
        <v>1811.2400253629532</v>
      </c>
      <c r="F16" s="1">
        <v>2053.5411570819997</v>
      </c>
      <c r="G16" s="1">
        <v>1704</v>
      </c>
      <c r="H16" s="1">
        <v>1873.0901179740001</v>
      </c>
      <c r="I16" s="1">
        <v>1269.5271408359997</v>
      </c>
      <c r="J16" s="1">
        <v>1229.2810894650002</v>
      </c>
      <c r="K16" s="1">
        <v>1552.265111141</v>
      </c>
    </row>
    <row r="17" spans="1:11" ht="18" customHeight="1" x14ac:dyDescent="0.25">
      <c r="A17" s="123" t="s">
        <v>124</v>
      </c>
      <c r="B17" s="1">
        <f t="shared" si="0"/>
        <v>7712.9564240095633</v>
      </c>
      <c r="C17" s="1">
        <v>5299.4773362610003</v>
      </c>
      <c r="D17" s="1">
        <v>2046.2038707498002</v>
      </c>
      <c r="E17" s="1">
        <v>2311.1846586667634</v>
      </c>
      <c r="F17" s="1">
        <v>1934.5678945929997</v>
      </c>
      <c r="G17" s="1">
        <v>1421</v>
      </c>
      <c r="H17" s="1">
        <v>1467.8982151660002</v>
      </c>
      <c r="I17" s="1">
        <v>1192.0848499219999</v>
      </c>
      <c r="J17" s="1">
        <v>1264.942961363</v>
      </c>
      <c r="K17" s="1">
        <v>1374.55130981</v>
      </c>
    </row>
    <row r="18" spans="1:11" ht="18" customHeight="1" x14ac:dyDescent="0.25">
      <c r="A18" s="123" t="s">
        <v>125</v>
      </c>
      <c r="B18" s="1">
        <f t="shared" si="0"/>
        <v>18159.356327962883</v>
      </c>
      <c r="C18" s="1">
        <v>15061.757965132001</v>
      </c>
      <c r="D18" s="1">
        <v>4985.9977512476999</v>
      </c>
      <c r="E18" s="1">
        <v>4462.728953682984</v>
      </c>
      <c r="F18" s="1">
        <v>4651.6296230321996</v>
      </c>
      <c r="G18" s="1">
        <v>4059</v>
      </c>
      <c r="H18" s="1">
        <v>3990.7673286569993</v>
      </c>
      <c r="I18" s="1">
        <v>4086.5996870900008</v>
      </c>
      <c r="J18" s="1">
        <v>3748.3351539349997</v>
      </c>
      <c r="K18" s="1">
        <v>3236.0557954499991</v>
      </c>
    </row>
    <row r="19" spans="1:11" ht="18" customHeight="1" x14ac:dyDescent="0.25">
      <c r="A19" s="123" t="s">
        <v>126</v>
      </c>
      <c r="B19" s="1">
        <f t="shared" si="0"/>
        <v>2502.3020191722817</v>
      </c>
      <c r="C19" s="1">
        <v>2254.0812585609997</v>
      </c>
      <c r="D19" s="1">
        <v>784.34378362999996</v>
      </c>
      <c r="E19" s="1">
        <v>598.19582299828176</v>
      </c>
      <c r="F19" s="1">
        <v>575.76241254399997</v>
      </c>
      <c r="G19" s="1">
        <v>544</v>
      </c>
      <c r="H19" s="1">
        <v>494.988182467</v>
      </c>
      <c r="I19" s="1">
        <v>668.73610833799989</v>
      </c>
      <c r="J19" s="1">
        <v>552.95864422199998</v>
      </c>
      <c r="K19" s="1">
        <v>537.39832353399993</v>
      </c>
    </row>
    <row r="20" spans="1:11" ht="18" customHeight="1" x14ac:dyDescent="0.25">
      <c r="A20" s="123" t="s">
        <v>127</v>
      </c>
      <c r="B20" s="1">
        <f t="shared" si="0"/>
        <v>11197.389993145098</v>
      </c>
      <c r="C20" s="1">
        <v>9082.9724457769989</v>
      </c>
      <c r="D20" s="1">
        <v>3427.6702136869003</v>
      </c>
      <c r="E20" s="1">
        <v>2881.4028107613981</v>
      </c>
      <c r="F20" s="1">
        <v>2536.3169686967999</v>
      </c>
      <c r="G20" s="1">
        <v>2352</v>
      </c>
      <c r="H20" s="1">
        <v>2548.5850577890001</v>
      </c>
      <c r="I20" s="1">
        <v>2083.0560959720001</v>
      </c>
      <c r="J20" s="1">
        <v>2060.7114018149996</v>
      </c>
      <c r="K20" s="1">
        <v>2390.6198902010001</v>
      </c>
    </row>
    <row r="21" spans="1:11" ht="18" customHeight="1" thickBot="1" x14ac:dyDescent="0.3">
      <c r="A21" s="123" t="s">
        <v>128</v>
      </c>
      <c r="B21" s="1">
        <f t="shared" si="0"/>
        <v>394.60571973870003</v>
      </c>
      <c r="C21" s="1">
        <v>78.806613873999993</v>
      </c>
      <c r="D21" s="1">
        <v>355.700193442</v>
      </c>
      <c r="E21" s="1">
        <v>13.703306636699999</v>
      </c>
      <c r="F21" s="1">
        <v>12.202219660000001</v>
      </c>
      <c r="G21" s="1">
        <v>13</v>
      </c>
      <c r="H21" s="1">
        <v>19.496051999999999</v>
      </c>
      <c r="I21" s="1">
        <v>11.243674704000002</v>
      </c>
      <c r="J21" s="1">
        <v>26.63347817</v>
      </c>
      <c r="K21" s="1">
        <v>21.433409000000001</v>
      </c>
    </row>
    <row r="22" spans="1:11" ht="18" customHeight="1" thickBot="1" x14ac:dyDescent="0.3">
      <c r="A22" s="263" t="s">
        <v>179</v>
      </c>
      <c r="B22" s="264">
        <f>SUM(B7:B21)</f>
        <v>80933.864774601694</v>
      </c>
      <c r="C22" s="264">
        <v>64258.34418160285</v>
      </c>
      <c r="D22" s="264">
        <v>22457.52150963985</v>
      </c>
      <c r="E22" s="264">
        <v>20401.332731536844</v>
      </c>
      <c r="F22" s="264">
        <f>SUM(F7:F21)</f>
        <v>20348.739750334</v>
      </c>
      <c r="G22" s="264">
        <f>SUM(G7:G21)</f>
        <v>17726.270783091</v>
      </c>
      <c r="H22" s="264">
        <f>SUM(H7:H21)</f>
        <v>17661.141300662508</v>
      </c>
      <c r="I22" s="264">
        <f>SUM(I7:I21)</f>
        <v>16037.212560804763</v>
      </c>
      <c r="J22" s="264">
        <v>15040</v>
      </c>
      <c r="K22" s="264">
        <f>SUM(K7:K21)</f>
        <v>15519.447624245578</v>
      </c>
    </row>
    <row r="23" spans="1:11" ht="15.75" thickTop="1" x14ac:dyDescent="0.25"/>
  </sheetData>
  <mergeCells count="7">
    <mergeCell ref="B6:K6"/>
    <mergeCell ref="B4:B5"/>
    <mergeCell ref="C4:C5"/>
    <mergeCell ref="A1:K1"/>
    <mergeCell ref="A2:K2"/>
    <mergeCell ref="D4:G4"/>
    <mergeCell ref="H4:K4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9"/>
  </sheetPr>
  <dimension ref="A1:AB65"/>
  <sheetViews>
    <sheetView zoomScale="70" zoomScaleNormal="70" workbookViewId="0">
      <pane xSplit="1" ySplit="2" topLeftCell="B12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ColWidth="8.85546875" defaultRowHeight="15" x14ac:dyDescent="0.25"/>
  <cols>
    <col min="1" max="1" width="8.28515625" bestFit="1" customWidth="1"/>
    <col min="2" max="5" width="12.42578125" customWidth="1"/>
    <col min="7" max="10" width="12.7109375" customWidth="1"/>
    <col min="12" max="15" width="12.7109375" customWidth="1"/>
    <col min="17" max="20" width="12.7109375" customWidth="1"/>
    <col min="22" max="25" width="12.7109375" customWidth="1"/>
    <col min="27" max="27" width="13.28515625" bestFit="1" customWidth="1"/>
  </cols>
  <sheetData>
    <row r="1" spans="1:27" x14ac:dyDescent="0.25">
      <c r="B1" s="290" t="s">
        <v>417</v>
      </c>
      <c r="C1" s="290"/>
      <c r="D1" s="290"/>
      <c r="E1" s="290"/>
      <c r="G1" s="291" t="s">
        <v>182</v>
      </c>
      <c r="H1" s="291"/>
      <c r="I1" s="291"/>
      <c r="J1" s="291"/>
      <c r="L1" s="291" t="s">
        <v>209</v>
      </c>
      <c r="M1" s="291"/>
      <c r="N1" s="291"/>
      <c r="O1" s="291"/>
      <c r="Q1" s="292" t="s">
        <v>416</v>
      </c>
      <c r="R1" s="292"/>
      <c r="S1" s="292"/>
      <c r="T1" s="292"/>
      <c r="V1" s="293" t="s">
        <v>397</v>
      </c>
      <c r="W1" s="293"/>
      <c r="X1" s="293"/>
      <c r="Y1" s="293"/>
    </row>
    <row r="2" spans="1:27" s="282" customFormat="1" ht="45" x14ac:dyDescent="0.25">
      <c r="A2" s="282" t="s">
        <v>418</v>
      </c>
      <c r="B2" s="286" t="s">
        <v>180</v>
      </c>
      <c r="C2" s="286" t="s">
        <v>181</v>
      </c>
      <c r="D2" s="286" t="s">
        <v>327</v>
      </c>
      <c r="E2" s="286" t="s">
        <v>328</v>
      </c>
      <c r="G2" s="288" t="s">
        <v>180</v>
      </c>
      <c r="H2" s="288" t="s">
        <v>181</v>
      </c>
      <c r="I2" s="288" t="s">
        <v>327</v>
      </c>
      <c r="J2" s="288" t="s">
        <v>328</v>
      </c>
      <c r="L2" s="288" t="s">
        <v>180</v>
      </c>
      <c r="M2" s="288" t="s">
        <v>181</v>
      </c>
      <c r="N2" s="288" t="s">
        <v>327</v>
      </c>
      <c r="O2" s="288" t="s">
        <v>328</v>
      </c>
      <c r="Q2" s="287" t="s">
        <v>180</v>
      </c>
      <c r="R2" s="287" t="s">
        <v>181</v>
      </c>
      <c r="S2" s="287" t="s">
        <v>327</v>
      </c>
      <c r="T2" s="287" t="s">
        <v>328</v>
      </c>
      <c r="V2" s="289" t="s">
        <v>180</v>
      </c>
      <c r="W2" s="289" t="s">
        <v>181</v>
      </c>
      <c r="X2" s="289" t="s">
        <v>327</v>
      </c>
      <c r="Y2" s="289" t="s">
        <v>328</v>
      </c>
      <c r="AA2" s="294" t="s">
        <v>206</v>
      </c>
    </row>
    <row r="3" spans="1:27" x14ac:dyDescent="0.25">
      <c r="A3" t="s">
        <v>332</v>
      </c>
      <c r="B3" s="266">
        <v>3066.8702149999999</v>
      </c>
      <c r="C3" s="266">
        <v>2296.2576960000001</v>
      </c>
      <c r="D3" s="266">
        <v>1617.5581629999999</v>
      </c>
      <c r="E3" s="266">
        <v>344.561533</v>
      </c>
      <c r="F3" s="266"/>
      <c r="G3" s="266">
        <v>329.99250999999998</v>
      </c>
      <c r="H3" s="266">
        <v>1109.8167100000001</v>
      </c>
      <c r="I3" s="266">
        <v>2618.2311179999997</v>
      </c>
      <c r="J3" s="266">
        <v>121.11657000000001</v>
      </c>
      <c r="K3" s="266"/>
      <c r="L3" s="266">
        <v>82.018749999999997</v>
      </c>
      <c r="M3" s="266">
        <v>44.264729000000003</v>
      </c>
      <c r="N3" s="266">
        <v>247.73035099999998</v>
      </c>
      <c r="O3" s="266">
        <v>59.691283000000006</v>
      </c>
      <c r="P3" s="266"/>
      <c r="Q3" s="266">
        <f>G3+L3</f>
        <v>412.01125999999999</v>
      </c>
      <c r="R3" s="266">
        <f>H3+M3</f>
        <v>1154.081439</v>
      </c>
      <c r="S3" s="266">
        <f>I3+N3</f>
        <v>2865.9614689999999</v>
      </c>
      <c r="T3" s="266">
        <f>J3+O3</f>
        <v>180.80785300000002</v>
      </c>
      <c r="U3" s="266"/>
      <c r="V3" s="266">
        <f>B3+Q3</f>
        <v>3478.8814750000001</v>
      </c>
      <c r="W3" s="266">
        <f>C3+R3</f>
        <v>3450.3391350000002</v>
      </c>
      <c r="X3" s="266">
        <f>D3+S3</f>
        <v>4483.5196319999995</v>
      </c>
      <c r="Y3" s="266">
        <f>E3+T3</f>
        <v>525.36938600000008</v>
      </c>
      <c r="Z3" s="285"/>
      <c r="AA3" s="1">
        <f>SUM(V3:Y3)</f>
        <v>11938.109628</v>
      </c>
    </row>
    <row r="4" spans="1:27" x14ac:dyDescent="0.25">
      <c r="A4" t="s">
        <v>331</v>
      </c>
      <c r="B4" s="266">
        <v>3339.0105960000001</v>
      </c>
      <c r="C4" s="266">
        <v>2600.6361729999999</v>
      </c>
      <c r="D4" s="266">
        <v>1872.6187730000001</v>
      </c>
      <c r="E4" s="266">
        <v>474.17271199999999</v>
      </c>
      <c r="F4" s="266"/>
      <c r="G4" s="266">
        <v>364.19328000000002</v>
      </c>
      <c r="H4" s="266">
        <v>1183.4647730000002</v>
      </c>
      <c r="I4" s="266">
        <v>2797.4068010000001</v>
      </c>
      <c r="J4" s="266">
        <v>218.35923600000001</v>
      </c>
      <c r="K4" s="266"/>
      <c r="L4" s="266">
        <v>93.645046000000008</v>
      </c>
      <c r="M4" s="266">
        <v>44.936629000000003</v>
      </c>
      <c r="N4" s="266">
        <v>249.17282399999999</v>
      </c>
      <c r="O4" s="266">
        <v>60.660350000000001</v>
      </c>
      <c r="P4" s="266"/>
      <c r="Q4" s="266">
        <f t="shared" ref="Q4:Q31" si="0">G4+L4</f>
        <v>457.83832600000005</v>
      </c>
      <c r="R4" s="266">
        <f t="shared" ref="R4:R31" si="1">H4+M4</f>
        <v>1228.4014020000002</v>
      </c>
      <c r="S4" s="266">
        <f t="shared" ref="S4:S31" si="2">I4+N4</f>
        <v>3046.5796250000003</v>
      </c>
      <c r="T4" s="266">
        <f t="shared" ref="T4:T31" si="3">J4+O4</f>
        <v>279.019586</v>
      </c>
      <c r="U4" s="266"/>
      <c r="V4" s="266">
        <f t="shared" ref="V4:V31" si="4">B4+Q4</f>
        <v>3796.8489220000001</v>
      </c>
      <c r="W4" s="266">
        <f t="shared" ref="W4:W31" si="5">C4+R4</f>
        <v>3829.0375750000003</v>
      </c>
      <c r="X4" s="266">
        <f t="shared" ref="X4:X31" si="6">D4+S4</f>
        <v>4919.1983980000005</v>
      </c>
      <c r="Y4" s="266">
        <f t="shared" ref="Y4:Y31" si="7">E4+T4</f>
        <v>753.19229799999994</v>
      </c>
      <c r="Z4" s="285"/>
      <c r="AA4" s="1">
        <f t="shared" ref="AA4:AA38" si="8">SUM(V4:Y4)</f>
        <v>13298.277193</v>
      </c>
    </row>
    <row r="5" spans="1:27" x14ac:dyDescent="0.25">
      <c r="A5" t="s">
        <v>330</v>
      </c>
      <c r="B5" s="266">
        <v>3334.3920040000003</v>
      </c>
      <c r="C5" s="266">
        <v>2557.1914100000004</v>
      </c>
      <c r="D5" s="266">
        <v>1813.230939</v>
      </c>
      <c r="E5" s="266">
        <v>676.523729</v>
      </c>
      <c r="F5" s="266"/>
      <c r="G5" s="266">
        <v>412.74038000000002</v>
      </c>
      <c r="H5" s="266">
        <v>1565.610373</v>
      </c>
      <c r="I5" s="266">
        <v>3029.8464649999996</v>
      </c>
      <c r="J5" s="266">
        <v>242.825175</v>
      </c>
      <c r="K5" s="266"/>
      <c r="L5" s="266">
        <v>100.04833000000001</v>
      </c>
      <c r="M5" s="266">
        <v>69.899153999999996</v>
      </c>
      <c r="N5" s="266">
        <v>355.46802299999996</v>
      </c>
      <c r="O5" s="266">
        <v>78.911437000000006</v>
      </c>
      <c r="P5" s="266"/>
      <c r="Q5" s="266">
        <f t="shared" si="0"/>
        <v>512.78871000000004</v>
      </c>
      <c r="R5" s="266">
        <f t="shared" si="1"/>
        <v>1635.5095269999999</v>
      </c>
      <c r="S5" s="266">
        <f t="shared" si="2"/>
        <v>3385.3144879999995</v>
      </c>
      <c r="T5" s="266">
        <f t="shared" si="3"/>
        <v>321.73661200000004</v>
      </c>
      <c r="U5" s="266"/>
      <c r="V5" s="266">
        <f t="shared" si="4"/>
        <v>3847.1807140000001</v>
      </c>
      <c r="W5" s="266">
        <f t="shared" si="5"/>
        <v>4192.7009370000005</v>
      </c>
      <c r="X5" s="266">
        <f t="shared" si="6"/>
        <v>5198.5454269999991</v>
      </c>
      <c r="Y5" s="266">
        <f t="shared" si="7"/>
        <v>998.26034100000004</v>
      </c>
      <c r="Z5" s="285"/>
      <c r="AA5" s="1">
        <f t="shared" si="8"/>
        <v>14236.687419</v>
      </c>
    </row>
    <row r="6" spans="1:27" x14ac:dyDescent="0.25">
      <c r="A6" t="s">
        <v>329</v>
      </c>
      <c r="B6" s="266">
        <v>2923.1329719999999</v>
      </c>
      <c r="C6" s="266">
        <v>2358.8721650000002</v>
      </c>
      <c r="D6" s="266">
        <v>1707.2943359999999</v>
      </c>
      <c r="E6" s="266">
        <v>487.14070600000002</v>
      </c>
      <c r="F6" s="266"/>
      <c r="G6" s="266">
        <v>486.47941800000001</v>
      </c>
      <c r="H6" s="266">
        <v>1731.222919</v>
      </c>
      <c r="I6" s="266">
        <v>3152.8880140000001</v>
      </c>
      <c r="J6" s="266">
        <v>253.61673400000001</v>
      </c>
      <c r="K6" s="266"/>
      <c r="L6" s="266">
        <v>86.790530000000004</v>
      </c>
      <c r="M6" s="266">
        <v>59.956325</v>
      </c>
      <c r="N6" s="266">
        <v>263.96899999999999</v>
      </c>
      <c r="O6" s="266">
        <v>76.732645000000005</v>
      </c>
      <c r="P6" s="266"/>
      <c r="Q6" s="266">
        <f t="shared" si="0"/>
        <v>573.269948</v>
      </c>
      <c r="R6" s="266">
        <f t="shared" si="1"/>
        <v>1791.1792440000002</v>
      </c>
      <c r="S6" s="266">
        <f t="shared" si="2"/>
        <v>3416.8570140000002</v>
      </c>
      <c r="T6" s="266">
        <f t="shared" si="3"/>
        <v>330.349379</v>
      </c>
      <c r="U6" s="266"/>
      <c r="V6" s="266">
        <f t="shared" si="4"/>
        <v>3496.40292</v>
      </c>
      <c r="W6" s="266">
        <f t="shared" si="5"/>
        <v>4150.0514090000006</v>
      </c>
      <c r="X6" s="266">
        <f t="shared" si="6"/>
        <v>5124.1513500000001</v>
      </c>
      <c r="Y6" s="266">
        <f t="shared" si="7"/>
        <v>817.49008500000002</v>
      </c>
      <c r="Z6" s="285"/>
      <c r="AA6" s="1">
        <f t="shared" si="8"/>
        <v>13588.095764</v>
      </c>
    </row>
    <row r="7" spans="1:27" x14ac:dyDescent="0.25">
      <c r="A7" t="s">
        <v>252</v>
      </c>
      <c r="B7" s="266">
        <v>2843.8270000000002</v>
      </c>
      <c r="C7" s="266">
        <v>2466.114</v>
      </c>
      <c r="D7" s="266">
        <v>1416.68</v>
      </c>
      <c r="E7" s="266">
        <v>544.23800000000006</v>
      </c>
      <c r="F7" s="266"/>
      <c r="G7" s="266">
        <v>422.08699999999999</v>
      </c>
      <c r="H7" s="266">
        <v>1859.306</v>
      </c>
      <c r="I7" s="266">
        <v>2792.5619999999999</v>
      </c>
      <c r="J7" s="266">
        <v>397.87200000000001</v>
      </c>
      <c r="K7" s="266"/>
      <c r="L7" s="266">
        <v>89.998999999999995</v>
      </c>
      <c r="M7" s="266">
        <v>41.253999999999998</v>
      </c>
      <c r="N7" s="266">
        <v>201.70599999999999</v>
      </c>
      <c r="O7" s="266">
        <v>97.959000000000003</v>
      </c>
      <c r="P7" s="266"/>
      <c r="Q7" s="266">
        <f t="shared" si="0"/>
        <v>512.08600000000001</v>
      </c>
      <c r="R7" s="266">
        <f t="shared" si="1"/>
        <v>1900.56</v>
      </c>
      <c r="S7" s="266">
        <f t="shared" si="2"/>
        <v>2994.268</v>
      </c>
      <c r="T7" s="266">
        <f t="shared" si="3"/>
        <v>495.83100000000002</v>
      </c>
      <c r="U7" s="266"/>
      <c r="V7" s="266">
        <f t="shared" si="4"/>
        <v>3355.9130000000005</v>
      </c>
      <c r="W7" s="266">
        <f t="shared" si="5"/>
        <v>4366.674</v>
      </c>
      <c r="X7" s="266">
        <f t="shared" si="6"/>
        <v>4410.9480000000003</v>
      </c>
      <c r="Y7" s="266">
        <f t="shared" si="7"/>
        <v>1040.069</v>
      </c>
      <c r="Z7" s="285"/>
      <c r="AA7" s="1">
        <f t="shared" si="8"/>
        <v>13173.603999999999</v>
      </c>
    </row>
    <row r="8" spans="1:27" x14ac:dyDescent="0.25">
      <c r="A8" t="s">
        <v>237</v>
      </c>
      <c r="B8" s="266">
        <v>3032.2939999999999</v>
      </c>
      <c r="C8" s="266">
        <v>2316.7420000000002</v>
      </c>
      <c r="D8" s="266">
        <v>1169.846</v>
      </c>
      <c r="E8" s="266">
        <v>592.59799999999996</v>
      </c>
      <c r="F8" s="266"/>
      <c r="G8" s="266">
        <v>490.4</v>
      </c>
      <c r="H8" s="266">
        <v>2172.9430000000002</v>
      </c>
      <c r="I8" s="266">
        <v>2469.5300000000002</v>
      </c>
      <c r="J8" s="266">
        <v>439.28800000000001</v>
      </c>
      <c r="K8" s="266"/>
      <c r="L8" s="266">
        <v>111.111</v>
      </c>
      <c r="M8" s="266">
        <v>48.938000000000002</v>
      </c>
      <c r="N8" s="266">
        <v>245.316</v>
      </c>
      <c r="O8" s="266">
        <v>56.366999999999997</v>
      </c>
      <c r="P8" s="266"/>
      <c r="Q8" s="266">
        <f t="shared" si="0"/>
        <v>601.51099999999997</v>
      </c>
      <c r="R8" s="266">
        <f t="shared" si="1"/>
        <v>2221.8810000000003</v>
      </c>
      <c r="S8" s="266">
        <f t="shared" si="2"/>
        <v>2714.846</v>
      </c>
      <c r="T8" s="266">
        <f t="shared" si="3"/>
        <v>495.65500000000003</v>
      </c>
      <c r="U8" s="266"/>
      <c r="V8" s="266">
        <f t="shared" si="4"/>
        <v>3633.8049999999998</v>
      </c>
      <c r="W8" s="266">
        <f t="shared" si="5"/>
        <v>4538.6230000000005</v>
      </c>
      <c r="X8" s="266">
        <f t="shared" si="6"/>
        <v>3884.692</v>
      </c>
      <c r="Y8" s="266">
        <f t="shared" si="7"/>
        <v>1088.2529999999999</v>
      </c>
      <c r="Z8" s="285"/>
      <c r="AA8" s="1">
        <f t="shared" si="8"/>
        <v>13145.373</v>
      </c>
    </row>
    <row r="9" spans="1:27" x14ac:dyDescent="0.25">
      <c r="A9" t="s">
        <v>238</v>
      </c>
      <c r="B9" s="266">
        <v>3404.4609999999998</v>
      </c>
      <c r="C9" s="266">
        <v>3039.1849999999999</v>
      </c>
      <c r="D9" s="266">
        <v>1636.116</v>
      </c>
      <c r="E9" s="266">
        <v>703.08799999999997</v>
      </c>
      <c r="F9" s="266"/>
      <c r="G9" s="266">
        <v>626.88900000000001</v>
      </c>
      <c r="H9" s="266">
        <v>2449.962</v>
      </c>
      <c r="I9" s="266">
        <v>2732.694</v>
      </c>
      <c r="J9" s="266">
        <v>271.142</v>
      </c>
      <c r="K9" s="266"/>
      <c r="L9" s="266">
        <v>42.173999999999999</v>
      </c>
      <c r="M9" s="266">
        <v>98.956000000000003</v>
      </c>
      <c r="N9" s="266">
        <v>317.39699999999999</v>
      </c>
      <c r="O9" s="266">
        <v>106.774</v>
      </c>
      <c r="P9" s="266"/>
      <c r="Q9" s="266">
        <f t="shared" si="0"/>
        <v>669.06299999999999</v>
      </c>
      <c r="R9" s="266">
        <f t="shared" si="1"/>
        <v>2548.9180000000001</v>
      </c>
      <c r="S9" s="266">
        <f t="shared" si="2"/>
        <v>3050.0909999999999</v>
      </c>
      <c r="T9" s="266">
        <f t="shared" si="3"/>
        <v>377.916</v>
      </c>
      <c r="U9" s="266"/>
      <c r="V9" s="266">
        <f t="shared" si="4"/>
        <v>4073.5239999999999</v>
      </c>
      <c r="W9" s="266">
        <f t="shared" si="5"/>
        <v>5588.1030000000001</v>
      </c>
      <c r="X9" s="266">
        <f t="shared" si="6"/>
        <v>4686.2070000000003</v>
      </c>
      <c r="Y9" s="266">
        <f t="shared" si="7"/>
        <v>1081.0039999999999</v>
      </c>
      <c r="Z9" s="285"/>
      <c r="AA9" s="1">
        <f t="shared" si="8"/>
        <v>15428.838</v>
      </c>
    </row>
    <row r="10" spans="1:27" x14ac:dyDescent="0.25">
      <c r="A10" t="s">
        <v>239</v>
      </c>
      <c r="B10" s="266">
        <v>3676.855</v>
      </c>
      <c r="C10" s="266">
        <v>3141.0920000000001</v>
      </c>
      <c r="D10" s="266">
        <v>1853.807</v>
      </c>
      <c r="E10" s="266">
        <v>826.08699999999999</v>
      </c>
      <c r="F10" s="266"/>
      <c r="G10" s="266">
        <v>689.21100000000001</v>
      </c>
      <c r="H10" s="266">
        <v>2609.2579999999998</v>
      </c>
      <c r="I10" s="266">
        <v>3074.087</v>
      </c>
      <c r="J10" s="266">
        <v>323.24700000000001</v>
      </c>
      <c r="K10" s="266"/>
      <c r="L10" s="266">
        <v>30.736999999999998</v>
      </c>
      <c r="M10" s="266">
        <v>56.396999999999998</v>
      </c>
      <c r="N10" s="266">
        <v>263.00299999999999</v>
      </c>
      <c r="O10" s="266">
        <v>28.550999999999998</v>
      </c>
      <c r="P10" s="266"/>
      <c r="Q10" s="266">
        <f t="shared" si="0"/>
        <v>719.94799999999998</v>
      </c>
      <c r="R10" s="266">
        <f t="shared" si="1"/>
        <v>2665.6549999999997</v>
      </c>
      <c r="S10" s="266">
        <f t="shared" si="2"/>
        <v>3337.09</v>
      </c>
      <c r="T10" s="266">
        <f t="shared" si="3"/>
        <v>351.798</v>
      </c>
      <c r="U10" s="266"/>
      <c r="V10" s="266">
        <f t="shared" si="4"/>
        <v>4396.8029999999999</v>
      </c>
      <c r="W10" s="266">
        <f t="shared" si="5"/>
        <v>5806.7469999999994</v>
      </c>
      <c r="X10" s="266">
        <f t="shared" si="6"/>
        <v>5190.8969999999999</v>
      </c>
      <c r="Y10" s="266">
        <f t="shared" si="7"/>
        <v>1177.885</v>
      </c>
      <c r="Z10" s="285"/>
      <c r="AA10" s="1">
        <f t="shared" si="8"/>
        <v>16572.331999999999</v>
      </c>
    </row>
    <row r="11" spans="1:27" x14ac:dyDescent="0.25">
      <c r="A11" t="s">
        <v>240</v>
      </c>
      <c r="B11" s="266">
        <v>3074.701</v>
      </c>
      <c r="C11" s="266">
        <v>2735.433</v>
      </c>
      <c r="D11" s="266">
        <v>1304.0920000000001</v>
      </c>
      <c r="E11" s="266">
        <v>905.38800000000003</v>
      </c>
      <c r="F11" s="266"/>
      <c r="G11" s="266">
        <v>460.82499999999999</v>
      </c>
      <c r="H11" s="266">
        <v>2936.232</v>
      </c>
      <c r="I11" s="266">
        <v>3241.86</v>
      </c>
      <c r="J11" s="266">
        <v>363.40699999999998</v>
      </c>
      <c r="K11" s="266"/>
      <c r="L11" s="266">
        <v>56.545191984100001</v>
      </c>
      <c r="M11" s="266">
        <v>66.088999999999999</v>
      </c>
      <c r="N11" s="266">
        <v>289.32100000000003</v>
      </c>
      <c r="O11" s="266">
        <v>98.091999999999999</v>
      </c>
      <c r="P11" s="266"/>
      <c r="Q11" s="266">
        <f t="shared" si="0"/>
        <v>517.37019198409996</v>
      </c>
      <c r="R11" s="266">
        <f t="shared" si="1"/>
        <v>3002.3209999999999</v>
      </c>
      <c r="S11" s="266">
        <f t="shared" si="2"/>
        <v>3531.181</v>
      </c>
      <c r="T11" s="266">
        <f t="shared" si="3"/>
        <v>461.49899999999997</v>
      </c>
      <c r="U11" s="266"/>
      <c r="V11" s="266">
        <f t="shared" si="4"/>
        <v>3592.0711919841001</v>
      </c>
      <c r="W11" s="266">
        <f t="shared" si="5"/>
        <v>5737.7539999999999</v>
      </c>
      <c r="X11" s="266">
        <f t="shared" si="6"/>
        <v>4835.2730000000001</v>
      </c>
      <c r="Y11" s="266">
        <f t="shared" si="7"/>
        <v>1366.8869999999999</v>
      </c>
      <c r="Z11" s="285"/>
      <c r="AA11" s="1">
        <f t="shared" si="8"/>
        <v>15531.9851919841</v>
      </c>
    </row>
    <row r="12" spans="1:27" x14ac:dyDescent="0.25">
      <c r="A12" t="s">
        <v>251</v>
      </c>
      <c r="B12" s="266">
        <v>2996.3049999999998</v>
      </c>
      <c r="C12" s="266">
        <v>2937.0830000000001</v>
      </c>
      <c r="D12" s="266">
        <v>1206.2429999999999</v>
      </c>
      <c r="E12" s="266">
        <v>802.726</v>
      </c>
      <c r="F12" s="266"/>
      <c r="G12" s="266">
        <v>532.12400000000002</v>
      </c>
      <c r="H12" s="266">
        <v>3194.6060000000002</v>
      </c>
      <c r="I12" s="266">
        <v>2818.2170000000001</v>
      </c>
      <c r="J12" s="266">
        <v>403.78800000000001</v>
      </c>
      <c r="K12" s="266"/>
      <c r="L12" s="266">
        <v>60.255203999999999</v>
      </c>
      <c r="M12" s="266">
        <v>69.253</v>
      </c>
      <c r="N12" s="266">
        <v>291.11599999999999</v>
      </c>
      <c r="O12" s="266">
        <v>324.726</v>
      </c>
      <c r="P12" s="266"/>
      <c r="Q12" s="266">
        <f t="shared" si="0"/>
        <v>592.37920400000007</v>
      </c>
      <c r="R12" s="266">
        <f t="shared" si="1"/>
        <v>3263.8590000000004</v>
      </c>
      <c r="S12" s="266">
        <f t="shared" si="2"/>
        <v>3109.3330000000001</v>
      </c>
      <c r="T12" s="266">
        <f t="shared" si="3"/>
        <v>728.51400000000001</v>
      </c>
      <c r="U12" s="266"/>
      <c r="V12" s="266">
        <f t="shared" si="4"/>
        <v>3588.6842040000001</v>
      </c>
      <c r="W12" s="266">
        <f t="shared" si="5"/>
        <v>6200.9420000000009</v>
      </c>
      <c r="X12" s="266">
        <f t="shared" si="6"/>
        <v>4315.576</v>
      </c>
      <c r="Y12" s="266">
        <f t="shared" si="7"/>
        <v>1531.24</v>
      </c>
      <c r="Z12" s="285"/>
      <c r="AA12" s="1">
        <f t="shared" si="8"/>
        <v>15636.442204000001</v>
      </c>
    </row>
    <row r="13" spans="1:27" x14ac:dyDescent="0.25">
      <c r="A13" t="s">
        <v>241</v>
      </c>
      <c r="B13" s="266">
        <v>2608.2489999999998</v>
      </c>
      <c r="C13" s="266">
        <v>2808.2040000000002</v>
      </c>
      <c r="D13" s="266">
        <v>1097.7059999999999</v>
      </c>
      <c r="E13" s="266">
        <v>645.35599999999999</v>
      </c>
      <c r="F13" s="266"/>
      <c r="G13" s="266">
        <v>469.75400000000002</v>
      </c>
      <c r="H13" s="266">
        <v>3427.404</v>
      </c>
      <c r="I13" s="266">
        <v>2700.873</v>
      </c>
      <c r="J13" s="266">
        <v>390.42</v>
      </c>
      <c r="K13" s="266"/>
      <c r="L13" s="266">
        <v>76.963415145000013</v>
      </c>
      <c r="M13" s="266">
        <v>87.743367644000003</v>
      </c>
      <c r="N13" s="266">
        <v>397.298</v>
      </c>
      <c r="O13" s="266">
        <v>155.43</v>
      </c>
      <c r="P13" s="266"/>
      <c r="Q13" s="266">
        <f t="shared" si="0"/>
        <v>546.71741514500002</v>
      </c>
      <c r="R13" s="266">
        <f t="shared" si="1"/>
        <v>3515.147367644</v>
      </c>
      <c r="S13" s="266">
        <f t="shared" si="2"/>
        <v>3098.1710000000003</v>
      </c>
      <c r="T13" s="266">
        <f t="shared" si="3"/>
        <v>545.85</v>
      </c>
      <c r="U13" s="266"/>
      <c r="V13" s="266">
        <f t="shared" si="4"/>
        <v>3154.9664151449997</v>
      </c>
      <c r="W13" s="266">
        <f t="shared" si="5"/>
        <v>6323.3513676439998</v>
      </c>
      <c r="X13" s="266">
        <f t="shared" si="6"/>
        <v>4195.8770000000004</v>
      </c>
      <c r="Y13" s="266">
        <f t="shared" si="7"/>
        <v>1191.2060000000001</v>
      </c>
      <c r="Z13" s="285"/>
      <c r="AA13" s="1">
        <f t="shared" si="8"/>
        <v>14865.400782789</v>
      </c>
    </row>
    <row r="14" spans="1:27" x14ac:dyDescent="0.25">
      <c r="A14" t="s">
        <v>242</v>
      </c>
      <c r="B14" s="266">
        <v>2337.0309999999999</v>
      </c>
      <c r="C14" s="266">
        <v>2618.9540000000002</v>
      </c>
      <c r="D14" s="266">
        <v>1242.616</v>
      </c>
      <c r="E14" s="266">
        <v>680.65099999999995</v>
      </c>
      <c r="F14" s="266"/>
      <c r="G14" s="266">
        <v>377.99299999999999</v>
      </c>
      <c r="H14" s="266">
        <v>3390.8180000000002</v>
      </c>
      <c r="I14" s="266">
        <v>2329.1869999999999</v>
      </c>
      <c r="J14" s="266">
        <v>405.37700000000001</v>
      </c>
      <c r="K14" s="266"/>
      <c r="L14" s="266">
        <v>46.80161502</v>
      </c>
      <c r="M14" s="266">
        <v>47.8375343306</v>
      </c>
      <c r="N14" s="266">
        <v>287.13900000000001</v>
      </c>
      <c r="O14" s="266">
        <v>216.56299999999999</v>
      </c>
      <c r="P14" s="266"/>
      <c r="Q14" s="266">
        <f t="shared" si="0"/>
        <v>424.79461501999998</v>
      </c>
      <c r="R14" s="266">
        <f t="shared" si="1"/>
        <v>3438.6555343306004</v>
      </c>
      <c r="S14" s="266">
        <f t="shared" si="2"/>
        <v>2616.326</v>
      </c>
      <c r="T14" s="266">
        <f t="shared" si="3"/>
        <v>621.94000000000005</v>
      </c>
      <c r="U14" s="266"/>
      <c r="V14" s="266">
        <f t="shared" si="4"/>
        <v>2761.82561502</v>
      </c>
      <c r="W14" s="266">
        <f t="shared" si="5"/>
        <v>6057.6095343306006</v>
      </c>
      <c r="X14" s="266">
        <f t="shared" si="6"/>
        <v>3858.942</v>
      </c>
      <c r="Y14" s="266">
        <f t="shared" si="7"/>
        <v>1302.5909999999999</v>
      </c>
      <c r="Z14" s="285"/>
      <c r="AA14" s="1">
        <f t="shared" si="8"/>
        <v>13980.9681493506</v>
      </c>
    </row>
    <row r="15" spans="1:27" x14ac:dyDescent="0.25">
      <c r="A15" t="s">
        <v>243</v>
      </c>
      <c r="B15" s="266">
        <v>2421.4457960039995</v>
      </c>
      <c r="C15" s="266">
        <v>2559.2542706611807</v>
      </c>
      <c r="D15" s="266">
        <v>961.86265833112986</v>
      </c>
      <c r="E15" s="266">
        <v>697.3106188690399</v>
      </c>
      <c r="F15" s="266"/>
      <c r="G15" s="266">
        <v>439.23930879600005</v>
      </c>
      <c r="H15" s="266">
        <v>3676.8538910930006</v>
      </c>
      <c r="I15" s="266">
        <v>2388.7704930020004</v>
      </c>
      <c r="J15" s="266">
        <v>486.57473136799996</v>
      </c>
      <c r="K15" s="266"/>
      <c r="L15" s="266">
        <v>35.622020013000004</v>
      </c>
      <c r="M15" s="266">
        <v>56.626045366</v>
      </c>
      <c r="N15" s="266">
        <v>324.75267824500008</v>
      </c>
      <c r="O15" s="266">
        <v>221.60958054</v>
      </c>
      <c r="P15" s="266"/>
      <c r="Q15" s="266">
        <f t="shared" si="0"/>
        <v>474.86132880900004</v>
      </c>
      <c r="R15" s="266">
        <f t="shared" si="1"/>
        <v>3733.4799364590008</v>
      </c>
      <c r="S15" s="266">
        <f t="shared" si="2"/>
        <v>2713.5231712470004</v>
      </c>
      <c r="T15" s="266">
        <f t="shared" si="3"/>
        <v>708.18431190799993</v>
      </c>
      <c r="U15" s="266"/>
      <c r="V15" s="266">
        <f t="shared" si="4"/>
        <v>2896.3071248129995</v>
      </c>
      <c r="W15" s="266">
        <f t="shared" si="5"/>
        <v>6292.734207120182</v>
      </c>
      <c r="X15" s="266">
        <f t="shared" si="6"/>
        <v>3675.3858295781301</v>
      </c>
      <c r="Y15" s="266">
        <f t="shared" si="7"/>
        <v>1405.4949307770398</v>
      </c>
      <c r="Z15" s="285"/>
      <c r="AA15" s="1">
        <f t="shared" si="8"/>
        <v>14269.922092288352</v>
      </c>
    </row>
    <row r="16" spans="1:27" x14ac:dyDescent="0.25">
      <c r="A16" t="s">
        <v>244</v>
      </c>
      <c r="B16" s="266">
        <v>2523.8114039460011</v>
      </c>
      <c r="C16" s="266">
        <v>3266.1266051025805</v>
      </c>
      <c r="D16" s="266">
        <v>1217.6936330200001</v>
      </c>
      <c r="E16" s="266">
        <v>735.23503274769985</v>
      </c>
      <c r="F16" s="266"/>
      <c r="G16" s="266">
        <v>343.60805958999998</v>
      </c>
      <c r="H16" s="266">
        <v>3842.1840130167398</v>
      </c>
      <c r="I16" s="266">
        <v>2800.9846134299996</v>
      </c>
      <c r="J16" s="266">
        <v>366.23873121199989</v>
      </c>
      <c r="K16" s="266"/>
      <c r="L16" s="266">
        <v>36.570794999999997</v>
      </c>
      <c r="M16" s="266">
        <v>101.715951641</v>
      </c>
      <c r="N16" s="266">
        <v>443.48685858999994</v>
      </c>
      <c r="O16" s="266">
        <v>314.36368203799998</v>
      </c>
      <c r="P16" s="266"/>
      <c r="Q16" s="266">
        <f t="shared" si="0"/>
        <v>380.17885458999996</v>
      </c>
      <c r="R16" s="266">
        <f t="shared" si="1"/>
        <v>3943.8999646577399</v>
      </c>
      <c r="S16" s="266">
        <f t="shared" si="2"/>
        <v>3244.4714720199995</v>
      </c>
      <c r="T16" s="266">
        <f t="shared" si="3"/>
        <v>680.60241324999993</v>
      </c>
      <c r="U16" s="266"/>
      <c r="V16" s="266">
        <f t="shared" si="4"/>
        <v>2903.990258536001</v>
      </c>
      <c r="W16" s="266">
        <f t="shared" si="5"/>
        <v>7210.0265697603209</v>
      </c>
      <c r="X16" s="266">
        <f t="shared" si="6"/>
        <v>4462.1651050399996</v>
      </c>
      <c r="Y16" s="266">
        <f t="shared" si="7"/>
        <v>1415.8374459976999</v>
      </c>
      <c r="Z16" s="285"/>
      <c r="AA16" s="1">
        <f t="shared" si="8"/>
        <v>15992.019379334022</v>
      </c>
    </row>
    <row r="17" spans="1:28" x14ac:dyDescent="0.25">
      <c r="A17" t="s">
        <v>245</v>
      </c>
      <c r="B17" s="266">
        <v>2785.1426254540002</v>
      </c>
      <c r="C17" s="266">
        <v>2991.3014244700003</v>
      </c>
      <c r="D17" s="266">
        <v>1125.4774178140001</v>
      </c>
      <c r="E17" s="266">
        <v>988.70564707799997</v>
      </c>
      <c r="F17" s="266"/>
      <c r="G17" s="266">
        <v>393.53826634100005</v>
      </c>
      <c r="H17" s="266">
        <v>3535.5298947804013</v>
      </c>
      <c r="I17" s="266">
        <v>2280.2878570480002</v>
      </c>
      <c r="J17" s="266">
        <v>369.77512238399999</v>
      </c>
      <c r="K17" s="266"/>
      <c r="L17" s="266">
        <v>36.139596239999996</v>
      </c>
      <c r="M17" s="266">
        <v>82.393212670000011</v>
      </c>
      <c r="N17" s="266">
        <v>170.33956672271995</v>
      </c>
      <c r="O17" s="266">
        <v>130.61312487199999</v>
      </c>
      <c r="P17" s="266"/>
      <c r="Q17" s="266">
        <f t="shared" si="0"/>
        <v>429.67786258100006</v>
      </c>
      <c r="R17" s="266">
        <f t="shared" si="1"/>
        <v>3617.9231074504014</v>
      </c>
      <c r="S17" s="266">
        <f t="shared" si="2"/>
        <v>2450.6274237707203</v>
      </c>
      <c r="T17" s="266">
        <f t="shared" si="3"/>
        <v>500.388247256</v>
      </c>
      <c r="U17" s="266"/>
      <c r="V17" s="266">
        <f t="shared" si="4"/>
        <v>3214.8204880350004</v>
      </c>
      <c r="W17" s="266">
        <f t="shared" si="5"/>
        <v>6609.2245319204012</v>
      </c>
      <c r="X17" s="266">
        <f t="shared" si="6"/>
        <v>3576.1048415847204</v>
      </c>
      <c r="Y17" s="266">
        <f t="shared" si="7"/>
        <v>1489.093894334</v>
      </c>
      <c r="Z17" s="285"/>
      <c r="AA17" s="1">
        <f t="shared" si="8"/>
        <v>14889.243755874122</v>
      </c>
    </row>
    <row r="18" spans="1:28" x14ac:dyDescent="0.25">
      <c r="A18" t="s">
        <v>246</v>
      </c>
      <c r="B18" s="266">
        <v>2900.7631467211613</v>
      </c>
      <c r="C18" s="266">
        <v>3205.0768053912502</v>
      </c>
      <c r="D18" s="266">
        <v>1335.1218931275298</v>
      </c>
      <c r="E18" s="266">
        <v>760.67768559543993</v>
      </c>
      <c r="F18" s="266"/>
      <c r="G18" s="266">
        <v>370.47882606199994</v>
      </c>
      <c r="H18" s="266">
        <v>3681.9267911693005</v>
      </c>
      <c r="I18" s="266">
        <v>2450.9747673359998</v>
      </c>
      <c r="J18" s="266">
        <v>441.43595813999991</v>
      </c>
      <c r="K18" s="266"/>
      <c r="L18" s="266">
        <v>21.992811399999997</v>
      </c>
      <c r="M18" s="266">
        <v>92.447091085000011</v>
      </c>
      <c r="N18" s="266">
        <v>243.64646705300001</v>
      </c>
      <c r="O18" s="266">
        <v>136.51307668000001</v>
      </c>
      <c r="P18" s="266"/>
      <c r="Q18" s="266">
        <f t="shared" si="0"/>
        <v>392.47163746199993</v>
      </c>
      <c r="R18" s="266">
        <f t="shared" si="1"/>
        <v>3774.3738822543005</v>
      </c>
      <c r="S18" s="266">
        <f t="shared" si="2"/>
        <v>2694.6212343889997</v>
      </c>
      <c r="T18" s="266">
        <f t="shared" si="3"/>
        <v>577.94903481999995</v>
      </c>
      <c r="U18" s="266"/>
      <c r="V18" s="266">
        <f t="shared" si="4"/>
        <v>3293.2347841831611</v>
      </c>
      <c r="W18" s="266">
        <f t="shared" si="5"/>
        <v>6979.4506876455507</v>
      </c>
      <c r="X18" s="266">
        <f t="shared" si="6"/>
        <v>4029.7431275165295</v>
      </c>
      <c r="Y18" s="266">
        <f t="shared" si="7"/>
        <v>1338.6267204154399</v>
      </c>
      <c r="Z18" s="285"/>
      <c r="AA18" s="1">
        <f t="shared" si="8"/>
        <v>15641.055319760681</v>
      </c>
    </row>
    <row r="19" spans="1:28" x14ac:dyDescent="0.25">
      <c r="A19" t="s">
        <v>247</v>
      </c>
      <c r="B19" s="266">
        <v>3178.1991673623406</v>
      </c>
      <c r="C19" s="266">
        <v>3350.6302149491007</v>
      </c>
      <c r="D19" s="266">
        <v>1855.3286192021405</v>
      </c>
      <c r="E19" s="266">
        <v>655.0596505149997</v>
      </c>
      <c r="F19" s="266"/>
      <c r="G19" s="266">
        <v>284.63682803000006</v>
      </c>
      <c r="H19" s="266">
        <v>3108.9027072120025</v>
      </c>
      <c r="I19" s="266">
        <v>2286.0020716359995</v>
      </c>
      <c r="J19" s="266">
        <v>247.62425616400003</v>
      </c>
      <c r="K19" s="266"/>
      <c r="L19" s="266">
        <v>28.127668778</v>
      </c>
      <c r="M19" s="266">
        <v>118.66700528</v>
      </c>
      <c r="N19" s="266">
        <v>221.668228102</v>
      </c>
      <c r="O19" s="266">
        <v>184.601207015</v>
      </c>
      <c r="P19" s="266"/>
      <c r="Q19" s="266">
        <f t="shared" si="0"/>
        <v>312.76449680800005</v>
      </c>
      <c r="R19" s="266">
        <f t="shared" si="1"/>
        <v>3227.5697124920025</v>
      </c>
      <c r="S19" s="266">
        <f t="shared" si="2"/>
        <v>2507.6702997379994</v>
      </c>
      <c r="T19" s="266">
        <f t="shared" si="3"/>
        <v>432.22546317900003</v>
      </c>
      <c r="U19" s="266"/>
      <c r="V19" s="266">
        <f t="shared" si="4"/>
        <v>3490.9636641703405</v>
      </c>
      <c r="W19" s="266">
        <f t="shared" si="5"/>
        <v>6578.1999274411028</v>
      </c>
      <c r="X19" s="266">
        <f t="shared" si="6"/>
        <v>4362.9989189401404</v>
      </c>
      <c r="Y19" s="266">
        <f t="shared" si="7"/>
        <v>1087.2851136939998</v>
      </c>
      <c r="Z19" s="285"/>
      <c r="AA19" s="1">
        <f t="shared" si="8"/>
        <v>15519.447624245582</v>
      </c>
    </row>
    <row r="20" spans="1:28" x14ac:dyDescent="0.25">
      <c r="A20" t="s">
        <v>248</v>
      </c>
      <c r="B20" s="266">
        <v>3433.7669999999998</v>
      </c>
      <c r="C20" s="266">
        <v>3647.7890000000002</v>
      </c>
      <c r="D20" s="266">
        <v>1263.7550000000001</v>
      </c>
      <c r="E20" s="266">
        <v>944.64</v>
      </c>
      <c r="F20" s="266"/>
      <c r="G20" s="266">
        <v>323.62900000000002</v>
      </c>
      <c r="H20" s="266">
        <v>2725.0250000000001</v>
      </c>
      <c r="I20" s="266">
        <v>1933.72</v>
      </c>
      <c r="J20" s="266">
        <v>173.15199999999999</v>
      </c>
      <c r="K20" s="266"/>
      <c r="L20" s="266">
        <v>17.573</v>
      </c>
      <c r="M20" s="266">
        <v>140.65600000000001</v>
      </c>
      <c r="N20" s="266">
        <v>332.23399999999998</v>
      </c>
      <c r="O20" s="266">
        <v>104.6</v>
      </c>
      <c r="P20" s="266"/>
      <c r="Q20" s="266">
        <f t="shared" si="0"/>
        <v>341.202</v>
      </c>
      <c r="R20" s="266">
        <f t="shared" si="1"/>
        <v>2865.681</v>
      </c>
      <c r="S20" s="266">
        <f t="shared" si="2"/>
        <v>2265.9540000000002</v>
      </c>
      <c r="T20" s="266">
        <f t="shared" si="3"/>
        <v>277.75199999999995</v>
      </c>
      <c r="U20" s="266"/>
      <c r="V20" s="266">
        <f t="shared" si="4"/>
        <v>3774.9690000000001</v>
      </c>
      <c r="W20" s="266">
        <f t="shared" si="5"/>
        <v>6513.47</v>
      </c>
      <c r="X20" s="266">
        <f t="shared" si="6"/>
        <v>3529.7090000000003</v>
      </c>
      <c r="Y20" s="266">
        <f t="shared" si="7"/>
        <v>1222.3919999999998</v>
      </c>
      <c r="Z20" s="285"/>
      <c r="AA20" s="1">
        <f t="shared" si="8"/>
        <v>15040.54</v>
      </c>
    </row>
    <row r="21" spans="1:28" x14ac:dyDescent="0.25">
      <c r="A21" t="s">
        <v>249</v>
      </c>
      <c r="B21" s="266">
        <v>3869.1858733379995</v>
      </c>
      <c r="C21" s="266">
        <v>3749.6334878707985</v>
      </c>
      <c r="D21" s="266">
        <v>1723.9872144599997</v>
      </c>
      <c r="E21" s="266">
        <v>913.52794183999981</v>
      </c>
      <c r="F21" s="266"/>
      <c r="G21" s="266">
        <v>286.56383269399998</v>
      </c>
      <c r="H21" s="266">
        <v>2248.2387311381594</v>
      </c>
      <c r="I21" s="266">
        <v>2344.6347110420002</v>
      </c>
      <c r="J21" s="266">
        <v>282.20932259</v>
      </c>
      <c r="K21" s="266"/>
      <c r="L21" s="266">
        <v>24.668747774</v>
      </c>
      <c r="M21" s="266">
        <v>168.496544478</v>
      </c>
      <c r="N21" s="266">
        <v>286.33693145599995</v>
      </c>
      <c r="O21" s="266">
        <v>139.72922212379999</v>
      </c>
      <c r="P21" s="266"/>
      <c r="Q21" s="266">
        <f t="shared" si="0"/>
        <v>311.23258046799998</v>
      </c>
      <c r="R21" s="266">
        <f t="shared" si="1"/>
        <v>2416.7352756161595</v>
      </c>
      <c r="S21" s="266">
        <f t="shared" si="2"/>
        <v>2630.9716424980002</v>
      </c>
      <c r="T21" s="266">
        <f t="shared" si="3"/>
        <v>421.93854471379996</v>
      </c>
      <c r="U21" s="266"/>
      <c r="V21" s="266">
        <f t="shared" si="4"/>
        <v>4180.4184538059999</v>
      </c>
      <c r="W21" s="266">
        <f t="shared" si="5"/>
        <v>6166.3687634869584</v>
      </c>
      <c r="X21" s="266">
        <f t="shared" si="6"/>
        <v>4354.9588569580001</v>
      </c>
      <c r="Y21" s="266">
        <f t="shared" si="7"/>
        <v>1335.4664865537998</v>
      </c>
      <c r="Z21" s="285"/>
      <c r="AA21" s="1">
        <f t="shared" si="8"/>
        <v>16037.212560804757</v>
      </c>
    </row>
    <row r="22" spans="1:28" x14ac:dyDescent="0.25">
      <c r="A22" t="s">
        <v>250</v>
      </c>
      <c r="B22" s="266">
        <v>4266.3303903945098</v>
      </c>
      <c r="C22" s="266">
        <v>3796.4152283999997</v>
      </c>
      <c r="D22" s="266">
        <v>2925.1198562579998</v>
      </c>
      <c r="E22" s="266">
        <v>796.0918052400001</v>
      </c>
      <c r="F22" s="266"/>
      <c r="G22" s="266">
        <v>319.81830961200001</v>
      </c>
      <c r="H22" s="266">
        <v>2037.0239236538005</v>
      </c>
      <c r="I22" s="266">
        <v>2848.4695947819996</v>
      </c>
      <c r="J22" s="266">
        <v>186.04334759999998</v>
      </c>
      <c r="K22" s="266"/>
      <c r="L22" s="266">
        <v>23.840474999999998</v>
      </c>
      <c r="M22" s="266">
        <v>125.04424356020002</v>
      </c>
      <c r="N22" s="266">
        <v>283.26537862200001</v>
      </c>
      <c r="O22" s="266">
        <v>53.678747539999996</v>
      </c>
      <c r="P22" s="266"/>
      <c r="Q22" s="266">
        <f t="shared" si="0"/>
        <v>343.65878461199998</v>
      </c>
      <c r="R22" s="266">
        <f t="shared" si="1"/>
        <v>2162.0681672140004</v>
      </c>
      <c r="S22" s="266">
        <f t="shared" si="2"/>
        <v>3131.7349734039994</v>
      </c>
      <c r="T22" s="266">
        <f t="shared" si="3"/>
        <v>239.72209513999996</v>
      </c>
      <c r="U22" s="266"/>
      <c r="V22" s="266">
        <f t="shared" si="4"/>
        <v>4609.9891750065099</v>
      </c>
      <c r="W22" s="266">
        <f t="shared" si="5"/>
        <v>5958.4833956140001</v>
      </c>
      <c r="X22" s="266">
        <f t="shared" si="6"/>
        <v>6056.8548296619992</v>
      </c>
      <c r="Y22" s="266">
        <f t="shared" si="7"/>
        <v>1035.8139003800002</v>
      </c>
      <c r="Z22" s="285"/>
      <c r="AA22" s="1">
        <f t="shared" si="8"/>
        <v>17661.141300662508</v>
      </c>
      <c r="AB22" s="300">
        <f>SUM(AA19:AA22)</f>
        <v>64258.341485712852</v>
      </c>
    </row>
    <row r="23" spans="1:28" x14ac:dyDescent="0.25">
      <c r="A23" t="s">
        <v>333</v>
      </c>
      <c r="B23" s="266">
        <v>4493.2636705300019</v>
      </c>
      <c r="C23" s="266">
        <v>4275.866</v>
      </c>
      <c r="D23" s="266">
        <v>1839.144</v>
      </c>
      <c r="E23" s="266">
        <v>698.23</v>
      </c>
      <c r="F23" s="266"/>
      <c r="G23" s="266">
        <v>355.84508233499997</v>
      </c>
      <c r="H23" s="266">
        <v>2351.058</v>
      </c>
      <c r="I23" s="266">
        <v>2448.0215440059997</v>
      </c>
      <c r="J23" s="266">
        <v>179.89947587999993</v>
      </c>
      <c r="K23" s="266"/>
      <c r="L23" s="266">
        <v>36.059842450000005</v>
      </c>
      <c r="M23" s="266">
        <v>179.62799999999999</v>
      </c>
      <c r="N23" s="266">
        <v>831.67700000000002</v>
      </c>
      <c r="O23" s="266">
        <v>37.213000000000001</v>
      </c>
      <c r="P23" s="266"/>
      <c r="Q23" s="266">
        <f t="shared" si="0"/>
        <v>391.90492478499999</v>
      </c>
      <c r="R23" s="266">
        <f t="shared" si="1"/>
        <v>2530.6860000000001</v>
      </c>
      <c r="S23" s="266">
        <f t="shared" si="2"/>
        <v>3279.6985440059998</v>
      </c>
      <c r="T23" s="266">
        <f t="shared" si="3"/>
        <v>217.11247587999992</v>
      </c>
      <c r="U23" s="266"/>
      <c r="V23" s="266">
        <f t="shared" si="4"/>
        <v>4885.1685953150018</v>
      </c>
      <c r="W23" s="266">
        <f t="shared" si="5"/>
        <v>6806.5519999999997</v>
      </c>
      <c r="X23" s="266">
        <f t="shared" si="6"/>
        <v>5118.842544006</v>
      </c>
      <c r="Y23" s="266">
        <f t="shared" si="7"/>
        <v>915.34247587999994</v>
      </c>
      <c r="Z23" s="285"/>
      <c r="AA23" s="1">
        <f t="shared" si="8"/>
        <v>17725.905615200998</v>
      </c>
    </row>
    <row r="24" spans="1:28" x14ac:dyDescent="0.25">
      <c r="A24" t="s">
        <v>334</v>
      </c>
      <c r="B24" s="266">
        <v>4918.1759142111996</v>
      </c>
      <c r="C24" s="266">
        <v>5101.7299999999996</v>
      </c>
      <c r="D24" s="266">
        <v>2566.36</v>
      </c>
      <c r="E24" s="266">
        <v>784.07500000000005</v>
      </c>
      <c r="F24" s="266"/>
      <c r="G24" s="266">
        <v>218.946542021</v>
      </c>
      <c r="H24" s="266">
        <v>1833.2159999999999</v>
      </c>
      <c r="I24" s="266">
        <v>2773.7672750910006</v>
      </c>
      <c r="J24" s="266">
        <v>222.495335963</v>
      </c>
      <c r="K24" s="266"/>
      <c r="L24" s="266">
        <v>24.708089000000001</v>
      </c>
      <c r="M24" s="266">
        <v>150.685</v>
      </c>
      <c r="N24" s="266">
        <v>1709.558</v>
      </c>
      <c r="O24" s="266">
        <v>45.137999999999998</v>
      </c>
      <c r="P24" s="266"/>
      <c r="Q24" s="266">
        <f t="shared" si="0"/>
        <v>243.654631021</v>
      </c>
      <c r="R24" s="266">
        <f t="shared" si="1"/>
        <v>1983.9009999999998</v>
      </c>
      <c r="S24" s="266">
        <f t="shared" si="2"/>
        <v>4483.3252750910005</v>
      </c>
      <c r="T24" s="266">
        <f t="shared" si="3"/>
        <v>267.63333596299998</v>
      </c>
      <c r="U24" s="266"/>
      <c r="V24" s="266">
        <f t="shared" si="4"/>
        <v>5161.8305452321993</v>
      </c>
      <c r="W24" s="266">
        <f t="shared" si="5"/>
        <v>7085.6309999999994</v>
      </c>
      <c r="X24" s="266">
        <f t="shared" si="6"/>
        <v>7049.6852750910002</v>
      </c>
      <c r="Y24" s="266">
        <f t="shared" si="7"/>
        <v>1051.7083359630001</v>
      </c>
      <c r="Z24" s="285"/>
      <c r="AA24" s="1">
        <f t="shared" si="8"/>
        <v>20348.855156286201</v>
      </c>
    </row>
    <row r="25" spans="1:28" x14ac:dyDescent="0.25">
      <c r="A25" t="s">
        <v>335</v>
      </c>
      <c r="B25" s="266">
        <v>4758.1461404652437</v>
      </c>
      <c r="C25" s="266">
        <v>5137.9229999999998</v>
      </c>
      <c r="D25" s="266">
        <v>2489.027</v>
      </c>
      <c r="E25" s="266">
        <v>776.07100000000003</v>
      </c>
      <c r="F25" s="266"/>
      <c r="G25" s="266">
        <v>275.54822184826287</v>
      </c>
      <c r="H25" s="266">
        <v>1774.58</v>
      </c>
      <c r="I25" s="266">
        <v>2738.6279827512481</v>
      </c>
      <c r="J25" s="266">
        <v>149.05740642259499</v>
      </c>
      <c r="K25" s="266"/>
      <c r="L25" s="266">
        <v>26.959467</v>
      </c>
      <c r="M25" s="266">
        <v>245.87799999999999</v>
      </c>
      <c r="N25" s="266">
        <v>1972.876</v>
      </c>
      <c r="O25" s="266">
        <v>56.639000000000003</v>
      </c>
      <c r="P25" s="266"/>
      <c r="Q25" s="266">
        <f t="shared" si="0"/>
        <v>302.50768884826289</v>
      </c>
      <c r="R25" s="266">
        <f t="shared" si="1"/>
        <v>2020.4579999999999</v>
      </c>
      <c r="S25" s="266">
        <f t="shared" si="2"/>
        <v>4711.5039827512483</v>
      </c>
      <c r="T25" s="266">
        <f t="shared" si="3"/>
        <v>205.696406422595</v>
      </c>
      <c r="U25" s="266"/>
      <c r="V25" s="266">
        <f t="shared" si="4"/>
        <v>5060.6538293135063</v>
      </c>
      <c r="W25" s="266">
        <f t="shared" si="5"/>
        <v>7158.3809999999994</v>
      </c>
      <c r="X25" s="266">
        <f t="shared" si="6"/>
        <v>7200.5309827512483</v>
      </c>
      <c r="Y25" s="266">
        <f t="shared" si="7"/>
        <v>981.76740642259506</v>
      </c>
      <c r="Z25" s="285"/>
      <c r="AA25" s="1">
        <f t="shared" si="8"/>
        <v>20401.333218487351</v>
      </c>
    </row>
    <row r="26" spans="1:28" x14ac:dyDescent="0.25">
      <c r="A26" t="s">
        <v>336</v>
      </c>
      <c r="B26" s="266">
        <v>5455.1113290726989</v>
      </c>
      <c r="C26" s="266">
        <v>4870.7009093409988</v>
      </c>
      <c r="D26" s="266">
        <v>4053.7130878301</v>
      </c>
      <c r="E26" s="266">
        <v>804.30553259580006</v>
      </c>
      <c r="F26" s="266"/>
      <c r="G26" s="266">
        <v>273.64393064079997</v>
      </c>
      <c r="H26" s="266">
        <v>1385.3191734232503</v>
      </c>
      <c r="I26" s="266">
        <v>2879.1892010222996</v>
      </c>
      <c r="J26" s="266">
        <v>244.49497181200005</v>
      </c>
      <c r="K26" s="266"/>
      <c r="L26" s="266">
        <v>31.459874649999996</v>
      </c>
      <c r="M26" s="266">
        <v>175.00006373190001</v>
      </c>
      <c r="N26" s="266">
        <v>1902.06417708</v>
      </c>
      <c r="O26" s="266">
        <v>115.733839</v>
      </c>
      <c r="P26" s="266"/>
      <c r="Q26" s="266">
        <f t="shared" si="0"/>
        <v>305.10380529079998</v>
      </c>
      <c r="R26" s="266">
        <f t="shared" si="1"/>
        <v>1560.3192371551504</v>
      </c>
      <c r="S26" s="266">
        <f t="shared" si="2"/>
        <v>4781.2533781022994</v>
      </c>
      <c r="T26" s="266">
        <f t="shared" si="3"/>
        <v>360.22881081200006</v>
      </c>
      <c r="U26" s="266"/>
      <c r="V26" s="266">
        <f t="shared" si="4"/>
        <v>5760.2151343634987</v>
      </c>
      <c r="W26" s="266">
        <f t="shared" si="5"/>
        <v>6431.0201464961492</v>
      </c>
      <c r="X26" s="266">
        <f t="shared" si="6"/>
        <v>8834.9664659323989</v>
      </c>
      <c r="Y26" s="266">
        <f t="shared" si="7"/>
        <v>1164.5343434078002</v>
      </c>
      <c r="Z26" s="285"/>
      <c r="AA26" s="1">
        <f t="shared" si="8"/>
        <v>22190.736090199844</v>
      </c>
      <c r="AB26" s="300">
        <f>SUM(AA23:AA26)</f>
        <v>80666.83008017439</v>
      </c>
    </row>
    <row r="27" spans="1:28" s="297" customFormat="1" x14ac:dyDescent="0.25">
      <c r="A27" s="297" t="s">
        <v>337</v>
      </c>
      <c r="B27" s="298">
        <v>5181.8439136767174</v>
      </c>
      <c r="C27" s="298">
        <v>5073.0026704181555</v>
      </c>
      <c r="D27" s="298">
        <v>3286.8353701010201</v>
      </c>
      <c r="E27" s="298">
        <v>662.57064040385046</v>
      </c>
      <c r="F27" s="298"/>
      <c r="G27" s="298">
        <v>163.26816912854221</v>
      </c>
      <c r="H27" s="298">
        <v>1408.8789824753771</v>
      </c>
      <c r="I27" s="298">
        <v>2179.6213243898401</v>
      </c>
      <c r="J27" s="298">
        <v>145.92933025582562</v>
      </c>
      <c r="K27" s="298"/>
      <c r="L27" s="298">
        <v>67.553880625000005</v>
      </c>
      <c r="M27" s="298">
        <v>232.06193789855593</v>
      </c>
      <c r="N27" s="298">
        <v>2136.1078048168201</v>
      </c>
      <c r="O27" s="298">
        <v>75.737241034962693</v>
      </c>
      <c r="P27" s="298"/>
      <c r="Q27" s="298">
        <f t="shared" si="0"/>
        <v>230.82204975354222</v>
      </c>
      <c r="R27" s="298">
        <f t="shared" si="1"/>
        <v>1640.9409203739331</v>
      </c>
      <c r="S27" s="298">
        <f t="shared" si="2"/>
        <v>4315.7291292066602</v>
      </c>
      <c r="T27" s="298">
        <f t="shared" si="3"/>
        <v>221.66657129078831</v>
      </c>
      <c r="U27" s="298"/>
      <c r="V27" s="298">
        <f t="shared" si="4"/>
        <v>5412.6659634302596</v>
      </c>
      <c r="W27" s="298">
        <f t="shared" si="5"/>
        <v>6713.9435907920888</v>
      </c>
      <c r="X27" s="298">
        <f t="shared" si="6"/>
        <v>7602.5644993076803</v>
      </c>
      <c r="Y27" s="298">
        <f t="shared" si="7"/>
        <v>884.23721169463875</v>
      </c>
      <c r="Z27" s="299"/>
      <c r="AA27" s="300">
        <f t="shared" si="8"/>
        <v>20613.411265224666</v>
      </c>
    </row>
    <row r="28" spans="1:28" s="297" customFormat="1" x14ac:dyDescent="0.25">
      <c r="A28" s="297" t="s">
        <v>338</v>
      </c>
      <c r="B28" s="298">
        <v>6108.9181789999993</v>
      </c>
      <c r="C28" s="298">
        <v>5347.1584320000002</v>
      </c>
      <c r="D28" s="298">
        <v>3559.4733789999996</v>
      </c>
      <c r="E28" s="298">
        <v>789.11085099999991</v>
      </c>
      <c r="F28" s="298"/>
      <c r="G28" s="298">
        <v>256.395557</v>
      </c>
      <c r="H28" s="298">
        <v>1449.882801</v>
      </c>
      <c r="I28" s="298">
        <v>2541.9295789999996</v>
      </c>
      <c r="J28" s="298">
        <v>158.75883300000001</v>
      </c>
      <c r="K28" s="298"/>
      <c r="L28" s="298">
        <v>119.10597199999999</v>
      </c>
      <c r="M28" s="298">
        <v>325.57137699999998</v>
      </c>
      <c r="N28" s="298">
        <v>1923.2016020000001</v>
      </c>
      <c r="O28" s="298">
        <v>137.99299199999999</v>
      </c>
      <c r="P28" s="298"/>
      <c r="Q28" s="298">
        <f t="shared" si="0"/>
        <v>375.501529</v>
      </c>
      <c r="R28" s="298">
        <f t="shared" si="1"/>
        <v>1775.454178</v>
      </c>
      <c r="S28" s="298">
        <f t="shared" si="2"/>
        <v>4465.1311809999997</v>
      </c>
      <c r="T28" s="298">
        <f t="shared" si="3"/>
        <v>296.751825</v>
      </c>
      <c r="U28" s="298"/>
      <c r="V28" s="298">
        <f t="shared" si="4"/>
        <v>6484.4197079999994</v>
      </c>
      <c r="W28" s="298">
        <f t="shared" si="5"/>
        <v>7122.6126100000001</v>
      </c>
      <c r="X28" s="298">
        <f t="shared" si="6"/>
        <v>8024.6045599999998</v>
      </c>
      <c r="Y28" s="298">
        <f t="shared" si="7"/>
        <v>1085.862676</v>
      </c>
      <c r="Z28" s="299"/>
      <c r="AA28" s="298">
        <f t="shared" si="8"/>
        <v>22717.499553999998</v>
      </c>
    </row>
    <row r="29" spans="1:28" s="297" customFormat="1" x14ac:dyDescent="0.25">
      <c r="A29" s="297" t="s">
        <v>339</v>
      </c>
      <c r="B29" s="298">
        <v>5900.4456361999992</v>
      </c>
      <c r="C29" s="298">
        <v>6120.0835551</v>
      </c>
      <c r="D29" s="298">
        <v>3254.4521746999999</v>
      </c>
      <c r="E29" s="298">
        <v>799.61185082000009</v>
      </c>
      <c r="F29" s="298"/>
      <c r="G29" s="298">
        <v>214.24682035000001</v>
      </c>
      <c r="H29" s="298">
        <v>1177.5229195999998</v>
      </c>
      <c r="I29" s="298">
        <v>2397.9436236000001</v>
      </c>
      <c r="J29" s="298">
        <v>157.10169227999998</v>
      </c>
      <c r="K29" s="298"/>
      <c r="L29" s="298">
        <v>138.32747499999999</v>
      </c>
      <c r="M29" s="298">
        <v>571.40494819000003</v>
      </c>
      <c r="N29" s="298">
        <v>2015.0749714000001</v>
      </c>
      <c r="O29" s="298">
        <v>105.41353942000001</v>
      </c>
      <c r="P29" s="298"/>
      <c r="Q29" s="298">
        <f t="shared" si="0"/>
        <v>352.57429535</v>
      </c>
      <c r="R29" s="298">
        <f t="shared" si="1"/>
        <v>1748.9278677899997</v>
      </c>
      <c r="S29" s="298">
        <f t="shared" si="2"/>
        <v>4413.0185950000005</v>
      </c>
      <c r="T29" s="298">
        <f t="shared" si="3"/>
        <v>262.51523169999996</v>
      </c>
      <c r="U29" s="298"/>
      <c r="V29" s="298">
        <f t="shared" si="4"/>
        <v>6253.0199315499995</v>
      </c>
      <c r="W29" s="298">
        <f t="shared" si="5"/>
        <v>7869.0114228900002</v>
      </c>
      <c r="X29" s="298">
        <f t="shared" si="6"/>
        <v>7667.4707697000003</v>
      </c>
      <c r="Y29" s="298">
        <f t="shared" si="7"/>
        <v>1062.1270825199999</v>
      </c>
      <c r="Z29" s="299"/>
      <c r="AA29" s="300">
        <f t="shared" si="8"/>
        <v>22851.62920666</v>
      </c>
    </row>
    <row r="30" spans="1:28" s="297" customFormat="1" x14ac:dyDescent="0.25">
      <c r="A30" s="297" t="s">
        <v>340</v>
      </c>
      <c r="B30" s="298">
        <v>6389.8297443778974</v>
      </c>
      <c r="C30" s="298">
        <v>6078.7046714962089</v>
      </c>
      <c r="D30" s="298">
        <v>3726.4612530753247</v>
      </c>
      <c r="E30" s="298">
        <v>920.72403605629893</v>
      </c>
      <c r="F30" s="298"/>
      <c r="G30" s="298">
        <v>227.50236440733548</v>
      </c>
      <c r="H30" s="298">
        <v>1123.0801696147532</v>
      </c>
      <c r="I30" s="298">
        <v>2480.8125846017924</v>
      </c>
      <c r="J30" s="298">
        <v>214.03492044172353</v>
      </c>
      <c r="K30" s="298"/>
      <c r="L30" s="298">
        <v>195.78821075034841</v>
      </c>
      <c r="M30" s="298">
        <v>396.03498946143378</v>
      </c>
      <c r="N30" s="298">
        <v>2799.0749178402848</v>
      </c>
      <c r="O30" s="298">
        <v>140.31604357863148</v>
      </c>
      <c r="P30" s="298"/>
      <c r="Q30" s="298">
        <f t="shared" si="0"/>
        <v>423.29057515768386</v>
      </c>
      <c r="R30" s="298">
        <f t="shared" si="1"/>
        <v>1519.115159076187</v>
      </c>
      <c r="S30" s="298">
        <f t="shared" si="2"/>
        <v>5279.8875024420777</v>
      </c>
      <c r="T30" s="298">
        <f t="shared" si="3"/>
        <v>354.35096402035504</v>
      </c>
      <c r="U30" s="298"/>
      <c r="V30" s="298">
        <f t="shared" si="4"/>
        <v>6813.1203195355811</v>
      </c>
      <c r="W30" s="298">
        <f t="shared" si="5"/>
        <v>7597.8198305723963</v>
      </c>
      <c r="X30" s="298">
        <f t="shared" si="6"/>
        <v>9006.3487555174033</v>
      </c>
      <c r="Y30" s="298">
        <f t="shared" si="7"/>
        <v>1275.0750000766539</v>
      </c>
      <c r="Z30" s="299"/>
      <c r="AA30" s="300">
        <f t="shared" si="8"/>
        <v>24692.363905702034</v>
      </c>
      <c r="AB30" s="300">
        <f>SUM(AA27:AA30)</f>
        <v>90874.903931586698</v>
      </c>
    </row>
    <row r="31" spans="1:28" s="268" customFormat="1" x14ac:dyDescent="0.25">
      <c r="A31" s="268" t="s">
        <v>341</v>
      </c>
      <c r="B31" s="295">
        <v>6709.2820599999995</v>
      </c>
      <c r="C31" s="295">
        <v>6471.3219440000003</v>
      </c>
      <c r="D31" s="295">
        <v>3880.3794760000001</v>
      </c>
      <c r="E31" s="295">
        <v>1057.1496520000001</v>
      </c>
      <c r="F31" s="295"/>
      <c r="G31" s="295">
        <v>252.330353</v>
      </c>
      <c r="H31" s="295">
        <v>1122.9226960000001</v>
      </c>
      <c r="I31" s="295">
        <v>2024.227322</v>
      </c>
      <c r="J31" s="295">
        <v>147.72826599999996</v>
      </c>
      <c r="K31" s="295"/>
      <c r="L31" s="295">
        <v>240.21343599999997</v>
      </c>
      <c r="M31" s="295">
        <v>458.10587199999998</v>
      </c>
      <c r="N31" s="295">
        <v>2494.8479950000005</v>
      </c>
      <c r="O31" s="295">
        <v>114.82996399999998</v>
      </c>
      <c r="P31" s="295"/>
      <c r="Q31" s="295">
        <f t="shared" si="0"/>
        <v>492.54378899999995</v>
      </c>
      <c r="R31" s="295">
        <f t="shared" si="1"/>
        <v>1581.0285680000002</v>
      </c>
      <c r="S31" s="295">
        <f t="shared" si="2"/>
        <v>4519.0753170000007</v>
      </c>
      <c r="T31" s="295">
        <f t="shared" si="3"/>
        <v>262.55822999999992</v>
      </c>
      <c r="U31" s="295"/>
      <c r="V31" s="295">
        <f t="shared" si="4"/>
        <v>7201.8258489999998</v>
      </c>
      <c r="W31" s="295">
        <f t="shared" si="5"/>
        <v>8052.3505120000009</v>
      </c>
      <c r="X31" s="295">
        <f t="shared" si="6"/>
        <v>8399.4547930000008</v>
      </c>
      <c r="Y31" s="295">
        <f t="shared" si="7"/>
        <v>1319.7078819999999</v>
      </c>
      <c r="Z31" s="296"/>
      <c r="AA31" s="269">
        <f t="shared" si="8"/>
        <v>24973.339036000001</v>
      </c>
    </row>
    <row r="32" spans="1:28" s="268" customFormat="1" x14ac:dyDescent="0.25">
      <c r="A32" s="268" t="s">
        <v>342</v>
      </c>
      <c r="B32" s="295">
        <v>7154.9295832219004</v>
      </c>
      <c r="C32" s="295">
        <v>6370.5142486410014</v>
      </c>
      <c r="D32" s="295">
        <v>3196.0472806516</v>
      </c>
      <c r="E32" s="295">
        <v>955.05761229979987</v>
      </c>
      <c r="F32" s="295"/>
      <c r="G32" s="295">
        <v>193.57025090920001</v>
      </c>
      <c r="H32" s="295">
        <v>1160.0778426504</v>
      </c>
      <c r="I32" s="295">
        <v>2351.4130020280004</v>
      </c>
      <c r="J32" s="295">
        <v>118.23694354179997</v>
      </c>
      <c r="K32" s="295"/>
      <c r="L32" s="295">
        <v>308.64504299999999</v>
      </c>
      <c r="M32" s="295">
        <v>625.99673596000002</v>
      </c>
      <c r="N32" s="295">
        <v>2619.5543455163993</v>
      </c>
      <c r="O32" s="295">
        <v>118.77263018080002</v>
      </c>
      <c r="P32" s="295"/>
      <c r="Q32" s="295">
        <f t="shared" ref="Q32:T36" si="9">G32+L32</f>
        <v>502.2152939092</v>
      </c>
      <c r="R32" s="295">
        <f t="shared" si="9"/>
        <v>1786.0745786104001</v>
      </c>
      <c r="S32" s="295">
        <f t="shared" si="9"/>
        <v>4970.9673475443997</v>
      </c>
      <c r="T32" s="295">
        <f t="shared" si="9"/>
        <v>237.00957372260001</v>
      </c>
      <c r="U32" s="295"/>
      <c r="V32" s="295">
        <f t="shared" ref="V32:Y36" si="10">B32+Q32</f>
        <v>7657.1448771311007</v>
      </c>
      <c r="W32" s="295">
        <f t="shared" si="10"/>
        <v>8156.5888272514012</v>
      </c>
      <c r="X32" s="295">
        <f t="shared" si="10"/>
        <v>8167.0146281959996</v>
      </c>
      <c r="Y32" s="295">
        <f t="shared" si="10"/>
        <v>1192.0671860223999</v>
      </c>
      <c r="AA32" s="269">
        <f t="shared" si="8"/>
        <v>25172.815518600903</v>
      </c>
    </row>
    <row r="33" spans="1:28" s="268" customFormat="1" x14ac:dyDescent="0.25">
      <c r="A33" s="268" t="s">
        <v>401</v>
      </c>
      <c r="B33" s="295">
        <v>7035.6906220000001</v>
      </c>
      <c r="C33" s="295">
        <v>6975.1296560000001</v>
      </c>
      <c r="D33" s="295">
        <v>2819.9318210000001</v>
      </c>
      <c r="E33" s="295">
        <v>885.73674900000003</v>
      </c>
      <c r="F33" s="295"/>
      <c r="G33" s="295">
        <v>245.696057</v>
      </c>
      <c r="H33" s="295">
        <v>1057.6391859999999</v>
      </c>
      <c r="I33" s="295">
        <v>2368.0009920000002</v>
      </c>
      <c r="J33" s="295">
        <v>127.62611899999999</v>
      </c>
      <c r="K33" s="295"/>
      <c r="L33" s="295">
        <v>316.60931400000004</v>
      </c>
      <c r="M33" s="295">
        <v>691.19689300000005</v>
      </c>
      <c r="N33" s="295">
        <v>2650.0346000000004</v>
      </c>
      <c r="O33" s="295">
        <v>127.35642500000002</v>
      </c>
      <c r="P33" s="295"/>
      <c r="Q33" s="295">
        <f t="shared" si="9"/>
        <v>562.30537100000004</v>
      </c>
      <c r="R33" s="295">
        <f t="shared" si="9"/>
        <v>1748.8360789999999</v>
      </c>
      <c r="S33" s="295">
        <f t="shared" si="9"/>
        <v>5018.0355920000002</v>
      </c>
      <c r="T33" s="295">
        <f t="shared" si="9"/>
        <v>254.98254400000002</v>
      </c>
      <c r="U33" s="295"/>
      <c r="V33" s="295">
        <f t="shared" si="10"/>
        <v>7597.9959930000005</v>
      </c>
      <c r="W33" s="295">
        <f t="shared" si="10"/>
        <v>8723.9657349999998</v>
      </c>
      <c r="X33" s="295">
        <f t="shared" si="10"/>
        <v>7837.9674130000003</v>
      </c>
      <c r="Y33" s="295">
        <f t="shared" si="10"/>
        <v>1140.7192930000001</v>
      </c>
      <c r="AA33" s="269">
        <f t="shared" si="8"/>
        <v>25300.648434000002</v>
      </c>
    </row>
    <row r="34" spans="1:28" s="268" customFormat="1" x14ac:dyDescent="0.25">
      <c r="A34" s="268" t="s">
        <v>405</v>
      </c>
      <c r="B34" s="295">
        <v>7395.7596030000004</v>
      </c>
      <c r="C34" s="295">
        <v>7517.3220489999994</v>
      </c>
      <c r="D34" s="295">
        <v>2968.8942089999991</v>
      </c>
      <c r="E34" s="295">
        <v>1078.2089820000001</v>
      </c>
      <c r="F34" s="295"/>
      <c r="G34" s="295">
        <v>273.72376500000001</v>
      </c>
      <c r="H34" s="295">
        <v>1190.792713</v>
      </c>
      <c r="I34" s="295">
        <v>2184.4324689999994</v>
      </c>
      <c r="J34" s="295">
        <v>163.15802499999998</v>
      </c>
      <c r="K34" s="295"/>
      <c r="L34" s="295">
        <v>389.76347299999998</v>
      </c>
      <c r="M34" s="295">
        <v>673.81724499999996</v>
      </c>
      <c r="N34" s="295">
        <v>3131.7565939999995</v>
      </c>
      <c r="O34" s="295">
        <v>131.78082599999996</v>
      </c>
      <c r="P34" s="295"/>
      <c r="Q34" s="295">
        <f t="shared" si="9"/>
        <v>663.48723799999993</v>
      </c>
      <c r="R34" s="295">
        <f t="shared" si="9"/>
        <v>1864.609958</v>
      </c>
      <c r="S34" s="295">
        <f t="shared" si="9"/>
        <v>5316.1890629999989</v>
      </c>
      <c r="T34" s="295">
        <f t="shared" si="9"/>
        <v>294.93885099999994</v>
      </c>
      <c r="U34" s="295"/>
      <c r="V34" s="295">
        <f t="shared" si="10"/>
        <v>8059.2468410000001</v>
      </c>
      <c r="W34" s="295">
        <f t="shared" si="10"/>
        <v>9381.9320069999994</v>
      </c>
      <c r="X34" s="295">
        <f t="shared" si="10"/>
        <v>8285.083271999998</v>
      </c>
      <c r="Y34" s="295">
        <f t="shared" si="10"/>
        <v>1373.147833</v>
      </c>
      <c r="AA34" s="269">
        <f t="shared" si="8"/>
        <v>27099.409952999998</v>
      </c>
      <c r="AB34" s="269">
        <f>SUM(AA31:AA34)</f>
        <v>102546.2129416009</v>
      </c>
    </row>
    <row r="35" spans="1:28" x14ac:dyDescent="0.25">
      <c r="A35" t="s">
        <v>411</v>
      </c>
      <c r="B35" s="266">
        <v>8028.993643984375</v>
      </c>
      <c r="C35" s="266">
        <v>7990.9368110546875</v>
      </c>
      <c r="D35" s="266">
        <v>2667.4409364394533</v>
      </c>
      <c r="E35" s="266">
        <v>983.38981068164094</v>
      </c>
      <c r="F35" s="266"/>
      <c r="G35" s="266">
        <v>268.52626500000002</v>
      </c>
      <c r="H35" s="266">
        <v>1377.2273240468749</v>
      </c>
      <c r="I35" s="266">
        <v>2292.4226204218749</v>
      </c>
      <c r="J35" s="266">
        <v>209.47148599999994</v>
      </c>
      <c r="K35" s="266"/>
      <c r="L35" s="266">
        <v>308.64476500000001</v>
      </c>
      <c r="M35" s="266">
        <v>637.84354500000006</v>
      </c>
      <c r="N35" s="266">
        <v>3792.8385222968759</v>
      </c>
      <c r="O35" s="266">
        <v>183.0580073125</v>
      </c>
      <c r="P35" s="266"/>
      <c r="Q35" s="301">
        <f t="shared" si="9"/>
        <v>577.17102999999997</v>
      </c>
      <c r="R35" s="301">
        <f t="shared" si="9"/>
        <v>2015.070869046875</v>
      </c>
      <c r="S35" s="301">
        <f t="shared" si="9"/>
        <v>6085.2611427187512</v>
      </c>
      <c r="T35" s="301">
        <f t="shared" si="9"/>
        <v>392.52949331249994</v>
      </c>
      <c r="U35" s="301"/>
      <c r="V35" s="301">
        <f t="shared" si="10"/>
        <v>8606.1646739843745</v>
      </c>
      <c r="W35" s="301">
        <f t="shared" si="10"/>
        <v>10006.007680101562</v>
      </c>
      <c r="X35" s="301">
        <f t="shared" si="10"/>
        <v>8752.7020791582036</v>
      </c>
      <c r="Y35" s="301">
        <f t="shared" si="10"/>
        <v>1375.9193039941408</v>
      </c>
      <c r="Z35" s="280"/>
      <c r="AA35" s="267">
        <f t="shared" si="8"/>
        <v>28740.793737238284</v>
      </c>
    </row>
    <row r="36" spans="1:28" x14ac:dyDescent="0.25">
      <c r="A36" t="s">
        <v>415</v>
      </c>
      <c r="B36" s="266">
        <v>7530.8253059999997</v>
      </c>
      <c r="C36" s="266">
        <v>7118.0927670000001</v>
      </c>
      <c r="D36" s="266">
        <v>2750.2648849999996</v>
      </c>
      <c r="E36" s="266">
        <v>831.62138400000015</v>
      </c>
      <c r="F36" s="266"/>
      <c r="G36" s="266">
        <v>322.29769400000004</v>
      </c>
      <c r="H36" s="266">
        <v>1320.7263659999999</v>
      </c>
      <c r="I36" s="266">
        <v>2291.9430749999997</v>
      </c>
      <c r="J36" s="266">
        <v>202.92394599999994</v>
      </c>
      <c r="K36" s="266"/>
      <c r="L36" s="266">
        <v>400.206864</v>
      </c>
      <c r="M36" s="266">
        <v>979.07594499999993</v>
      </c>
      <c r="N36" s="266">
        <v>3245.5334910000001</v>
      </c>
      <c r="O36" s="266">
        <v>245.62693200000004</v>
      </c>
      <c r="P36" s="266"/>
      <c r="Q36" s="301">
        <f t="shared" si="9"/>
        <v>722.50455800000009</v>
      </c>
      <c r="R36" s="301">
        <f t="shared" si="9"/>
        <v>2299.8023109999999</v>
      </c>
      <c r="S36" s="301">
        <f t="shared" si="9"/>
        <v>5537.4765659999994</v>
      </c>
      <c r="T36" s="301">
        <f t="shared" si="9"/>
        <v>448.55087800000001</v>
      </c>
      <c r="U36" s="266"/>
      <c r="V36" s="301">
        <f t="shared" si="10"/>
        <v>8253.3298639999994</v>
      </c>
      <c r="W36" s="301">
        <f t="shared" si="10"/>
        <v>9417.8950779999996</v>
      </c>
      <c r="X36" s="301">
        <f t="shared" si="10"/>
        <v>8287.7414509999981</v>
      </c>
      <c r="Y36" s="301">
        <f t="shared" si="10"/>
        <v>1280.172262</v>
      </c>
      <c r="AA36" s="267">
        <f t="shared" si="8"/>
        <v>27239.138654999999</v>
      </c>
    </row>
    <row r="37" spans="1:28" x14ac:dyDescent="0.25">
      <c r="A37" t="s">
        <v>424</v>
      </c>
      <c r="B37" s="266">
        <v>7493.9214249999995</v>
      </c>
      <c r="C37" s="266">
        <v>7401.4239400000006</v>
      </c>
      <c r="D37" s="266">
        <v>3017.8693429999998</v>
      </c>
      <c r="E37" s="266">
        <v>932.34139200000004</v>
      </c>
      <c r="F37" s="266"/>
      <c r="G37" s="266">
        <v>314.778256</v>
      </c>
      <c r="H37" s="266">
        <v>1722.8621619999999</v>
      </c>
      <c r="I37" s="266">
        <v>2596.3657480000002</v>
      </c>
      <c r="J37" s="266">
        <v>230.02909599999998</v>
      </c>
      <c r="K37" s="266"/>
      <c r="L37" s="266">
        <v>418.32375300000001</v>
      </c>
      <c r="M37" s="266">
        <v>812.44364800000005</v>
      </c>
      <c r="N37" s="266">
        <v>3715.9248579999999</v>
      </c>
      <c r="O37" s="266">
        <v>177.86844500000001</v>
      </c>
      <c r="P37" s="266"/>
      <c r="Q37" s="301">
        <f t="shared" ref="Q37:T38" si="11">G37+L37</f>
        <v>733.10200899999995</v>
      </c>
      <c r="R37" s="301">
        <f t="shared" si="11"/>
        <v>2535.3058099999998</v>
      </c>
      <c r="S37" s="301">
        <f t="shared" si="11"/>
        <v>6312.2906060000005</v>
      </c>
      <c r="T37" s="301">
        <f t="shared" si="11"/>
        <v>407.89754099999999</v>
      </c>
      <c r="U37" s="266"/>
      <c r="V37" s="301">
        <f t="shared" ref="V37:Y38" si="12">B37+Q37</f>
        <v>8227.0234339999988</v>
      </c>
      <c r="W37" s="301">
        <f t="shared" si="12"/>
        <v>9936.7297500000004</v>
      </c>
      <c r="X37" s="301">
        <f t="shared" si="12"/>
        <v>9330.1599490000008</v>
      </c>
      <c r="Y37" s="301">
        <f t="shared" si="12"/>
        <v>1340.2389330000001</v>
      </c>
      <c r="AA37" s="267">
        <f t="shared" si="8"/>
        <v>28834.152066000002</v>
      </c>
    </row>
    <row r="38" spans="1:28" x14ac:dyDescent="0.25">
      <c r="A38" t="s">
        <v>425</v>
      </c>
      <c r="B38" s="266">
        <v>8082.214027</v>
      </c>
      <c r="C38" s="266">
        <v>7864.8862369999997</v>
      </c>
      <c r="D38" s="266">
        <v>3647.5441559999999</v>
      </c>
      <c r="E38" s="266">
        <v>858.02860299999998</v>
      </c>
      <c r="F38" s="266"/>
      <c r="G38" s="266">
        <v>376.07322100000005</v>
      </c>
      <c r="H38" s="266">
        <v>1213.1726899999999</v>
      </c>
      <c r="I38" s="266">
        <v>2474.4602710000004</v>
      </c>
      <c r="J38" s="266">
        <v>365.50452200000001</v>
      </c>
      <c r="K38" s="266"/>
      <c r="L38" s="266">
        <v>301.43256000000002</v>
      </c>
      <c r="M38" s="266">
        <v>641.04182200000002</v>
      </c>
      <c r="N38" s="266">
        <v>4094.7963080000004</v>
      </c>
      <c r="O38" s="266">
        <v>209.78392000000002</v>
      </c>
      <c r="P38" s="266"/>
      <c r="Q38" s="301">
        <f t="shared" si="11"/>
        <v>677.50578100000007</v>
      </c>
      <c r="R38" s="301">
        <f t="shared" si="11"/>
        <v>1854.214512</v>
      </c>
      <c r="S38" s="301">
        <f t="shared" si="11"/>
        <v>6569.2565790000008</v>
      </c>
      <c r="T38" s="301">
        <f t="shared" si="11"/>
        <v>575.28844200000003</v>
      </c>
      <c r="U38" s="266"/>
      <c r="V38" s="301">
        <f t="shared" si="12"/>
        <v>8759.7198079999998</v>
      </c>
      <c r="W38" s="301">
        <f t="shared" si="12"/>
        <v>9719.1007489999993</v>
      </c>
      <c r="X38" s="301">
        <f t="shared" si="12"/>
        <v>10216.800735000001</v>
      </c>
      <c r="Y38" s="301">
        <f t="shared" si="12"/>
        <v>1433.317045</v>
      </c>
      <c r="AA38" s="267">
        <f t="shared" si="8"/>
        <v>30128.938337</v>
      </c>
      <c r="AB38" s="308">
        <f>SUM(AA35:AA38)</f>
        <v>114943.02279523828</v>
      </c>
    </row>
    <row r="39" spans="1:28" x14ac:dyDescent="0.25">
      <c r="A39" t="s">
        <v>463</v>
      </c>
      <c r="B39" s="266"/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301"/>
      <c r="R39" s="301"/>
      <c r="S39" s="301"/>
      <c r="T39" s="301"/>
      <c r="U39" s="266"/>
      <c r="V39" s="301"/>
      <c r="W39" s="301"/>
      <c r="X39" s="301"/>
      <c r="Y39" s="301"/>
      <c r="AA39" s="267"/>
    </row>
    <row r="40" spans="1:28" x14ac:dyDescent="0.25"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301"/>
      <c r="R40" s="301"/>
      <c r="S40" s="301"/>
      <c r="T40" s="301"/>
      <c r="U40" s="266"/>
      <c r="V40" s="301"/>
      <c r="W40" s="301"/>
      <c r="X40" s="301"/>
      <c r="Y40" s="301"/>
      <c r="AA40" s="267"/>
    </row>
    <row r="41" spans="1:28" x14ac:dyDescent="0.25">
      <c r="B41" s="266"/>
      <c r="C41" s="266"/>
      <c r="D41" s="266"/>
      <c r="E41" s="266"/>
      <c r="F41" s="266"/>
      <c r="G41" s="266"/>
      <c r="H41" s="266"/>
      <c r="I41" s="266"/>
      <c r="J41" s="266"/>
      <c r="K41" s="266"/>
      <c r="L41" s="266"/>
      <c r="M41" s="266"/>
      <c r="N41" s="266"/>
      <c r="O41" s="266"/>
      <c r="P41" s="266"/>
      <c r="Q41" s="301"/>
      <c r="R41" s="301"/>
      <c r="S41" s="301"/>
      <c r="T41" s="301"/>
      <c r="U41" s="266"/>
      <c r="V41" s="301"/>
      <c r="W41" s="301"/>
      <c r="X41" s="301"/>
      <c r="Y41" s="301"/>
      <c r="AA41" s="267"/>
    </row>
    <row r="42" spans="1:28" x14ac:dyDescent="0.25">
      <c r="B42" s="266"/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301"/>
      <c r="R42" s="301"/>
      <c r="S42" s="301"/>
      <c r="T42" s="301"/>
      <c r="U42" s="266"/>
      <c r="V42" s="301"/>
      <c r="W42" s="301"/>
      <c r="X42" s="301"/>
      <c r="Y42" s="301"/>
      <c r="AA42" s="267"/>
    </row>
    <row r="43" spans="1:28" x14ac:dyDescent="0.25">
      <c r="B43" s="266"/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  <c r="N43" s="266"/>
      <c r="O43" s="266"/>
      <c r="P43" s="266"/>
      <c r="Q43" s="301"/>
      <c r="R43" s="301"/>
      <c r="S43" s="301"/>
      <c r="T43" s="301"/>
      <c r="U43" s="266"/>
      <c r="V43" s="301"/>
      <c r="W43" s="301"/>
      <c r="X43" s="301"/>
      <c r="Y43" s="301"/>
      <c r="AA43" s="267"/>
    </row>
    <row r="44" spans="1:28" x14ac:dyDescent="0.25">
      <c r="B44" s="266"/>
      <c r="C44" s="266"/>
      <c r="D44" s="266"/>
      <c r="E44" s="266"/>
      <c r="F44" s="266"/>
      <c r="G44" s="266"/>
      <c r="H44" s="266"/>
      <c r="I44" s="266"/>
      <c r="J44" s="266"/>
      <c r="K44" s="266"/>
      <c r="L44" s="266"/>
      <c r="M44" s="266"/>
      <c r="N44" s="266"/>
      <c r="O44" s="266"/>
      <c r="P44" s="266"/>
      <c r="Q44" s="301"/>
      <c r="R44" s="301"/>
      <c r="S44" s="301"/>
      <c r="T44" s="301"/>
      <c r="U44" s="266"/>
      <c r="V44" s="301"/>
      <c r="W44" s="301"/>
      <c r="X44" s="301"/>
      <c r="Y44" s="301"/>
      <c r="AA44" s="267"/>
    </row>
    <row r="45" spans="1:28" x14ac:dyDescent="0.25">
      <c r="B45" s="266"/>
      <c r="C45" s="266"/>
      <c r="D45" s="266"/>
      <c r="E45" s="266"/>
      <c r="F45" s="266"/>
      <c r="G45" s="266"/>
      <c r="H45" s="266"/>
      <c r="I45" s="266"/>
      <c r="J45" s="266"/>
      <c r="K45" s="266"/>
      <c r="L45" s="266"/>
      <c r="M45" s="266"/>
      <c r="N45" s="266"/>
      <c r="O45" s="266"/>
      <c r="P45" s="266"/>
      <c r="Q45" s="301"/>
      <c r="R45" s="301"/>
      <c r="S45" s="301"/>
      <c r="T45" s="301"/>
      <c r="U45" s="266"/>
      <c r="V45" s="301"/>
      <c r="W45" s="301"/>
      <c r="X45" s="301"/>
      <c r="Y45" s="301"/>
      <c r="AA45" s="267"/>
    </row>
    <row r="46" spans="1:28" x14ac:dyDescent="0.25">
      <c r="B46" s="266"/>
      <c r="C46" s="266"/>
      <c r="D46" s="266"/>
      <c r="E46" s="266"/>
      <c r="F46" s="266"/>
      <c r="G46" s="266"/>
      <c r="H46" s="266"/>
      <c r="I46" s="266"/>
      <c r="J46" s="266"/>
      <c r="K46" s="266"/>
      <c r="L46" s="266"/>
      <c r="M46" s="266"/>
      <c r="N46" s="266"/>
      <c r="O46" s="266"/>
      <c r="P46" s="266"/>
      <c r="Q46" s="301"/>
      <c r="R46" s="301"/>
      <c r="S46" s="301"/>
      <c r="T46" s="301"/>
      <c r="U46" s="266"/>
      <c r="V46" s="301"/>
      <c r="W46" s="301"/>
      <c r="X46" s="301"/>
      <c r="Y46" s="301"/>
      <c r="AA46" s="267"/>
    </row>
    <row r="47" spans="1:28" x14ac:dyDescent="0.25">
      <c r="B47" s="266"/>
      <c r="C47" s="266"/>
      <c r="D47" s="266"/>
      <c r="E47" s="266"/>
      <c r="F47" s="266"/>
      <c r="G47" s="266"/>
      <c r="H47" s="266"/>
      <c r="I47" s="266"/>
      <c r="J47" s="266"/>
      <c r="K47" s="266"/>
      <c r="L47" s="266"/>
      <c r="M47" s="266"/>
      <c r="N47" s="266"/>
      <c r="O47" s="266"/>
      <c r="P47" s="266"/>
      <c r="Q47" s="301"/>
      <c r="R47" s="301"/>
      <c r="S47" s="301"/>
      <c r="T47" s="301"/>
      <c r="U47" s="266"/>
      <c r="V47" s="301"/>
      <c r="W47" s="301"/>
      <c r="X47" s="301"/>
      <c r="Y47" s="301"/>
      <c r="AA47" s="267"/>
    </row>
    <row r="48" spans="1:28" x14ac:dyDescent="0.25">
      <c r="H48" s="266"/>
      <c r="I48" s="266"/>
      <c r="J48" s="266"/>
      <c r="K48" s="266"/>
      <c r="L48" s="266"/>
      <c r="M48" s="266"/>
      <c r="N48" s="266"/>
      <c r="O48" s="266"/>
      <c r="P48" s="266"/>
      <c r="Q48" s="266"/>
      <c r="R48" s="266"/>
      <c r="S48" s="266"/>
      <c r="T48" s="266"/>
      <c r="U48" s="266"/>
      <c r="V48" s="266"/>
      <c r="W48" s="266"/>
      <c r="X48" s="266"/>
      <c r="Y48" s="266"/>
    </row>
    <row r="49" spans="1:25" x14ac:dyDescent="0.25">
      <c r="A49" s="266" t="s">
        <v>215</v>
      </c>
      <c r="B49" s="266">
        <v>8082214.0269999998</v>
      </c>
      <c r="C49" s="266">
        <v>7864886.2369999997</v>
      </c>
      <c r="D49" s="266">
        <v>3647544.156</v>
      </c>
      <c r="E49" s="266">
        <v>858028.603</v>
      </c>
      <c r="H49" s="266"/>
      <c r="L49" s="266"/>
      <c r="M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</row>
    <row r="50" spans="1:25" x14ac:dyDescent="0.25">
      <c r="A50" s="266" t="s">
        <v>216</v>
      </c>
      <c r="B50" s="266">
        <v>376073.22100000002</v>
      </c>
      <c r="C50" s="266">
        <v>1213172.69</v>
      </c>
      <c r="D50" s="266">
        <v>2474460.2710000002</v>
      </c>
      <c r="E50" s="266">
        <v>365504.522</v>
      </c>
      <c r="H50" s="266"/>
      <c r="L50" s="266"/>
      <c r="M50" s="266"/>
      <c r="N50" s="266"/>
      <c r="O50" s="266"/>
      <c r="P50" s="266"/>
      <c r="Q50" s="266"/>
      <c r="R50" s="266"/>
      <c r="S50" s="266"/>
      <c r="T50" s="266"/>
      <c r="U50" s="266"/>
      <c r="V50" s="266"/>
      <c r="W50" s="266"/>
      <c r="X50" s="266"/>
      <c r="Y50" s="266"/>
    </row>
    <row r="51" spans="1:25" x14ac:dyDescent="0.25">
      <c r="A51" s="266" t="s">
        <v>426</v>
      </c>
      <c r="B51" s="266">
        <v>301432.56</v>
      </c>
      <c r="C51" s="266">
        <v>641041.82200000004</v>
      </c>
      <c r="D51" s="266">
        <v>4094796.3080000002</v>
      </c>
      <c r="E51" s="266">
        <v>209783.92</v>
      </c>
      <c r="H51" s="266"/>
      <c r="L51" s="266"/>
      <c r="M51" s="266"/>
      <c r="N51" s="266"/>
      <c r="O51" s="266"/>
      <c r="P51" s="266"/>
      <c r="Q51" s="266"/>
      <c r="R51" s="266"/>
      <c r="S51" s="266"/>
      <c r="T51" s="266"/>
      <c r="U51" s="266"/>
      <c r="V51" s="266"/>
      <c r="W51" s="266"/>
      <c r="X51" s="266"/>
      <c r="Y51" s="266"/>
    </row>
    <row r="52" spans="1:25" x14ac:dyDescent="0.25">
      <c r="H52" s="266"/>
      <c r="L52" s="266"/>
      <c r="M52" s="266"/>
      <c r="N52" s="266"/>
      <c r="O52" s="266"/>
      <c r="P52" s="266"/>
      <c r="Q52" s="266"/>
      <c r="R52" s="266"/>
      <c r="S52" s="266"/>
      <c r="T52" s="266"/>
      <c r="U52" s="266"/>
      <c r="V52" s="266"/>
      <c r="W52" s="266"/>
      <c r="X52" s="266"/>
      <c r="Y52" s="266"/>
    </row>
    <row r="53" spans="1:25" x14ac:dyDescent="0.25">
      <c r="B53" s="266">
        <f t="shared" ref="B53:E55" si="13">B49/1000</f>
        <v>8082.214027</v>
      </c>
      <c r="C53" s="266">
        <f t="shared" si="13"/>
        <v>7864.8862369999997</v>
      </c>
      <c r="D53" s="266">
        <f t="shared" si="13"/>
        <v>3647.5441559999999</v>
      </c>
      <c r="E53" s="266">
        <f t="shared" si="13"/>
        <v>858.02860299999998</v>
      </c>
      <c r="F53" s="266"/>
      <c r="G53" s="266"/>
      <c r="H53" s="266"/>
      <c r="I53" s="266"/>
      <c r="J53" s="266"/>
      <c r="K53" s="266"/>
      <c r="L53" s="266"/>
      <c r="M53" s="266"/>
      <c r="N53" s="266"/>
      <c r="O53" s="266"/>
      <c r="P53" s="266"/>
      <c r="Q53" s="266"/>
      <c r="R53" s="266"/>
      <c r="S53" s="266"/>
      <c r="T53" s="266"/>
      <c r="U53" s="266"/>
      <c r="V53" s="266"/>
      <c r="W53" s="266"/>
      <c r="X53" s="266"/>
      <c r="Y53" s="266"/>
    </row>
    <row r="54" spans="1:25" x14ac:dyDescent="0.25">
      <c r="B54" s="266">
        <f t="shared" si="13"/>
        <v>376.07322100000005</v>
      </c>
      <c r="C54" s="266">
        <f t="shared" si="13"/>
        <v>1213.1726899999999</v>
      </c>
      <c r="D54" s="266">
        <f t="shared" si="13"/>
        <v>2474.4602710000004</v>
      </c>
      <c r="E54" s="266">
        <f t="shared" si="13"/>
        <v>365.50452200000001</v>
      </c>
      <c r="F54" s="266"/>
      <c r="G54" s="266"/>
      <c r="H54" s="266"/>
      <c r="I54" s="266"/>
      <c r="J54" s="266"/>
      <c r="K54" s="266"/>
      <c r="L54" s="266"/>
      <c r="M54" s="266"/>
      <c r="N54" s="266"/>
      <c r="O54" s="266"/>
      <c r="P54" s="266"/>
      <c r="Q54" s="266"/>
      <c r="R54" s="266"/>
      <c r="S54" s="266"/>
      <c r="T54" s="266"/>
      <c r="U54" s="266"/>
      <c r="V54" s="266"/>
      <c r="W54" s="266"/>
      <c r="X54" s="266"/>
      <c r="Y54" s="266"/>
    </row>
    <row r="55" spans="1:25" x14ac:dyDescent="0.25">
      <c r="B55" s="266">
        <f t="shared" si="13"/>
        <v>301.43256000000002</v>
      </c>
      <c r="C55" s="266">
        <f t="shared" si="13"/>
        <v>641.04182200000002</v>
      </c>
      <c r="D55" s="266">
        <f t="shared" si="13"/>
        <v>4094.7963080000004</v>
      </c>
      <c r="E55" s="266">
        <f t="shared" si="13"/>
        <v>209.78392000000002</v>
      </c>
      <c r="F55" s="266"/>
      <c r="G55" s="266"/>
      <c r="H55" s="266"/>
      <c r="I55" s="266"/>
      <c r="J55" s="266"/>
      <c r="K55" s="266"/>
      <c r="L55" s="266"/>
      <c r="M55" s="266"/>
      <c r="N55" s="266"/>
      <c r="O55" s="266"/>
      <c r="P55" s="266"/>
      <c r="Q55" s="266"/>
      <c r="R55" s="266"/>
      <c r="S55" s="266"/>
      <c r="T55" s="266"/>
      <c r="U55" s="266"/>
      <c r="V55" s="266"/>
      <c r="W55" s="266"/>
      <c r="X55" s="266"/>
      <c r="Y55" s="266"/>
    </row>
    <row r="56" spans="1:25" x14ac:dyDescent="0.25">
      <c r="B56" s="266"/>
      <c r="C56" s="266"/>
      <c r="D56" s="266"/>
      <c r="E56" s="266"/>
      <c r="F56" s="266"/>
      <c r="G56" s="266"/>
      <c r="H56" s="266"/>
      <c r="I56" s="266"/>
      <c r="J56" s="266"/>
      <c r="K56" s="266"/>
      <c r="L56" s="266"/>
      <c r="M56" s="266"/>
      <c r="N56" s="266"/>
      <c r="O56" s="266"/>
      <c r="P56" s="266"/>
      <c r="Q56" s="266"/>
      <c r="R56" s="266"/>
      <c r="S56" s="266"/>
      <c r="T56" s="266"/>
      <c r="U56" s="266"/>
      <c r="V56" s="266"/>
      <c r="W56" s="266"/>
      <c r="X56" s="266"/>
      <c r="Y56" s="266"/>
    </row>
    <row r="57" spans="1:25" x14ac:dyDescent="0.25">
      <c r="B57" s="266"/>
      <c r="C57" s="266"/>
      <c r="D57" s="266"/>
      <c r="E57" s="266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6"/>
      <c r="Q57" s="266"/>
      <c r="R57" s="266"/>
      <c r="S57" s="266"/>
      <c r="T57" s="266"/>
      <c r="U57" s="266"/>
      <c r="V57" s="266"/>
      <c r="W57" s="266"/>
      <c r="X57" s="266"/>
      <c r="Y57" s="266"/>
    </row>
    <row r="58" spans="1:25" x14ac:dyDescent="0.25">
      <c r="B58" s="266"/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6"/>
      <c r="Q58" s="266"/>
      <c r="R58" s="266"/>
      <c r="S58" s="266"/>
      <c r="T58" s="266"/>
      <c r="U58" s="266"/>
      <c r="V58" s="266"/>
      <c r="W58" s="266"/>
      <c r="X58" s="266"/>
      <c r="Y58" s="266"/>
    </row>
    <row r="59" spans="1:25" x14ac:dyDescent="0.25">
      <c r="B59" s="266"/>
      <c r="C59" s="266"/>
      <c r="D59" s="266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6"/>
      <c r="Q59" s="266"/>
      <c r="R59" s="266"/>
      <c r="S59" s="266"/>
      <c r="T59" s="266"/>
      <c r="U59" s="266"/>
      <c r="V59" s="266"/>
      <c r="W59" s="266"/>
      <c r="X59" s="266"/>
      <c r="Y59" s="266"/>
    </row>
    <row r="60" spans="1:25" x14ac:dyDescent="0.25">
      <c r="B60" s="266"/>
      <c r="C60" s="266"/>
      <c r="D60" s="266"/>
      <c r="E60" s="266"/>
      <c r="F60" s="266"/>
      <c r="G60" s="266"/>
      <c r="H60" s="266"/>
      <c r="I60" s="266"/>
      <c r="J60" s="266"/>
      <c r="K60" s="266"/>
      <c r="L60" s="266"/>
      <c r="M60" s="266"/>
      <c r="N60" s="266"/>
      <c r="O60" s="266"/>
      <c r="P60" s="266"/>
      <c r="Q60" s="266"/>
      <c r="R60" s="266"/>
      <c r="S60" s="266"/>
      <c r="T60" s="266"/>
      <c r="U60" s="266"/>
      <c r="V60" s="266"/>
      <c r="W60" s="266"/>
      <c r="X60" s="266"/>
      <c r="Y60" s="266"/>
    </row>
    <row r="61" spans="1:25" x14ac:dyDescent="0.25">
      <c r="B61" s="266"/>
      <c r="C61" s="266"/>
      <c r="D61" s="266"/>
      <c r="E61" s="266"/>
      <c r="F61" s="266"/>
      <c r="G61" s="266"/>
      <c r="H61" s="266"/>
      <c r="I61" s="266"/>
      <c r="J61" s="266"/>
      <c r="K61" s="266"/>
      <c r="L61" s="266"/>
      <c r="M61" s="266"/>
      <c r="N61" s="266"/>
      <c r="O61" s="266"/>
      <c r="P61" s="266"/>
      <c r="Q61" s="266"/>
      <c r="R61" s="266"/>
      <c r="S61" s="266"/>
      <c r="T61" s="266"/>
      <c r="U61" s="266"/>
      <c r="V61" s="266"/>
      <c r="W61" s="266"/>
      <c r="X61" s="266"/>
      <c r="Y61" s="266"/>
    </row>
    <row r="62" spans="1:25" x14ac:dyDescent="0.25">
      <c r="B62" s="266"/>
      <c r="C62" s="266"/>
      <c r="D62" s="266"/>
      <c r="E62" s="266"/>
      <c r="F62" s="266"/>
      <c r="G62" s="266"/>
      <c r="H62" s="266"/>
      <c r="I62" s="266"/>
      <c r="J62" s="266"/>
      <c r="K62" s="266"/>
      <c r="L62" s="266"/>
      <c r="M62" s="266"/>
      <c r="N62" s="266"/>
      <c r="O62" s="266"/>
      <c r="P62" s="266"/>
      <c r="Q62" s="266"/>
      <c r="R62" s="266"/>
      <c r="S62" s="266"/>
      <c r="T62" s="266"/>
      <c r="U62" s="266"/>
      <c r="V62" s="266"/>
      <c r="W62" s="266"/>
      <c r="X62" s="266"/>
      <c r="Y62" s="266"/>
    </row>
    <row r="63" spans="1:25" x14ac:dyDescent="0.25">
      <c r="B63" s="266"/>
      <c r="C63" s="266"/>
      <c r="D63" s="266"/>
      <c r="E63" s="266"/>
      <c r="F63" s="266"/>
      <c r="G63" s="266"/>
      <c r="H63" s="266"/>
      <c r="I63" s="266"/>
      <c r="J63" s="266"/>
      <c r="K63" s="266"/>
      <c r="L63" s="266"/>
      <c r="M63" s="266"/>
      <c r="N63" s="266"/>
      <c r="O63" s="266"/>
      <c r="P63" s="266"/>
      <c r="Q63" s="266"/>
      <c r="R63" s="266"/>
      <c r="S63" s="266"/>
      <c r="T63" s="266"/>
      <c r="U63" s="266"/>
      <c r="V63" s="266"/>
      <c r="W63" s="266"/>
      <c r="X63" s="266"/>
      <c r="Y63" s="266"/>
    </row>
    <row r="64" spans="1:25" x14ac:dyDescent="0.25">
      <c r="B64" s="266"/>
      <c r="C64" s="266"/>
      <c r="D64" s="266"/>
      <c r="E64" s="266"/>
      <c r="F64" s="266"/>
      <c r="G64" s="266"/>
      <c r="H64" s="266"/>
      <c r="I64" s="266"/>
      <c r="J64" s="266"/>
      <c r="K64" s="266"/>
      <c r="L64" s="266"/>
      <c r="M64" s="266"/>
      <c r="N64" s="266"/>
      <c r="O64" s="266"/>
      <c r="P64" s="266"/>
      <c r="Q64" s="266"/>
      <c r="R64" s="266"/>
      <c r="S64" s="266"/>
      <c r="T64" s="266"/>
      <c r="U64" s="266"/>
      <c r="V64" s="266"/>
      <c r="W64" s="266"/>
      <c r="X64" s="266"/>
      <c r="Y64" s="266"/>
    </row>
    <row r="65" spans="2:25" x14ac:dyDescent="0.25">
      <c r="B65" s="266"/>
      <c r="C65" s="266"/>
      <c r="D65" s="266"/>
      <c r="E65" s="266"/>
      <c r="F65" s="266"/>
      <c r="G65" s="266"/>
      <c r="H65" s="266"/>
      <c r="I65" s="266"/>
      <c r="J65" s="266"/>
      <c r="K65" s="266"/>
      <c r="L65" s="266"/>
      <c r="M65" s="266"/>
      <c r="N65" s="266"/>
      <c r="O65" s="266"/>
      <c r="P65" s="266"/>
      <c r="Q65" s="266"/>
      <c r="R65" s="266"/>
      <c r="S65" s="266"/>
      <c r="T65" s="266"/>
      <c r="U65" s="266"/>
      <c r="V65" s="266"/>
      <c r="W65" s="266"/>
      <c r="X65" s="266"/>
      <c r="Y65" s="26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46"/>
  <sheetViews>
    <sheetView view="pageBreakPreview" zoomScaleNormal="100" zoomScaleSheetLayoutView="100" workbookViewId="0">
      <pane xSplit="2" ySplit="7" topLeftCell="C8" activePane="bottomRight" state="frozen"/>
      <selection activeCell="D13" sqref="D13"/>
      <selection pane="topRight" activeCell="D13" sqref="D13"/>
      <selection pane="bottomLeft" activeCell="D13" sqref="D13"/>
      <selection pane="bottomRight" activeCell="E22" sqref="E22"/>
    </sheetView>
  </sheetViews>
  <sheetFormatPr defaultColWidth="9.140625" defaultRowHeight="15" x14ac:dyDescent="0.2"/>
  <cols>
    <col min="1" max="1" width="10.5703125" style="324" customWidth="1"/>
    <col min="2" max="2" width="8" style="324" customWidth="1"/>
    <col min="3" max="3" width="13.140625" style="324" customWidth="1"/>
    <col min="4" max="4" width="20" style="324" customWidth="1"/>
    <col min="5" max="5" width="16.85546875" style="324" customWidth="1"/>
    <col min="6" max="6" width="16.140625" style="324" customWidth="1"/>
    <col min="7" max="7" width="14.5703125" style="324" customWidth="1"/>
    <col min="8" max="16384" width="9.140625" style="324"/>
  </cols>
  <sheetData>
    <row r="1" spans="1:7" ht="21" customHeight="1" x14ac:dyDescent="0.25">
      <c r="A1" s="511" t="s">
        <v>580</v>
      </c>
      <c r="B1" s="742">
        <v>2</v>
      </c>
      <c r="C1" s="360" t="s">
        <v>587</v>
      </c>
    </row>
    <row r="2" spans="1:7" ht="21" customHeight="1" x14ac:dyDescent="0.2">
      <c r="A2" s="447" t="s">
        <v>581</v>
      </c>
      <c r="B2" s="742"/>
      <c r="C2" s="361" t="s">
        <v>588</v>
      </c>
    </row>
    <row r="3" spans="1:7" ht="9" customHeight="1" x14ac:dyDescent="0.2">
      <c r="A3" s="430"/>
      <c r="B3" s="361"/>
    </row>
    <row r="4" spans="1:7" ht="16.5" customHeight="1" x14ac:dyDescent="0.2">
      <c r="G4" s="385" t="s">
        <v>394</v>
      </c>
    </row>
    <row r="5" spans="1:7" ht="5.0999999999999996" customHeight="1" x14ac:dyDescent="0.25">
      <c r="A5" s="628"/>
      <c r="B5" s="628"/>
      <c r="C5" s="629"/>
      <c r="D5" s="629"/>
      <c r="E5" s="629"/>
      <c r="F5" s="629"/>
      <c r="G5" s="629"/>
    </row>
    <row r="6" spans="1:7" ht="78.75" customHeight="1" x14ac:dyDescent="0.2">
      <c r="A6" s="744" t="s">
        <v>547</v>
      </c>
      <c r="B6" s="745"/>
      <c r="C6" s="583" t="s">
        <v>548</v>
      </c>
      <c r="D6" s="583" t="s">
        <v>549</v>
      </c>
      <c r="E6" s="583" t="s">
        <v>550</v>
      </c>
      <c r="F6" s="583" t="s">
        <v>551</v>
      </c>
      <c r="G6" s="583" t="s">
        <v>552</v>
      </c>
    </row>
    <row r="7" spans="1:7" ht="15" customHeight="1" x14ac:dyDescent="0.25">
      <c r="A7" s="628"/>
      <c r="B7" s="628"/>
      <c r="C7" s="630" t="s">
        <v>1</v>
      </c>
      <c r="D7" s="630"/>
      <c r="E7" s="630"/>
      <c r="F7" s="630"/>
      <c r="G7" s="630"/>
    </row>
    <row r="8" spans="1:7" ht="9.75" customHeight="1" x14ac:dyDescent="0.25">
      <c r="A8" s="381"/>
      <c r="B8" s="381"/>
      <c r="C8" s="568"/>
      <c r="D8" s="568"/>
      <c r="E8" s="568"/>
      <c r="F8" s="568"/>
      <c r="G8" s="568"/>
    </row>
    <row r="9" spans="1:7" s="322" customFormat="1" ht="33.950000000000003" customHeight="1" x14ac:dyDescent="0.25">
      <c r="A9" s="741" t="s">
        <v>114</v>
      </c>
      <c r="B9" s="741"/>
      <c r="C9" s="403">
        <v>2284028.4539999999</v>
      </c>
      <c r="D9" s="631">
        <v>3514231.8711791392</v>
      </c>
      <c r="E9" s="403">
        <v>2579914.2655031011</v>
      </c>
      <c r="F9" s="403">
        <v>995899.70600999997</v>
      </c>
      <c r="G9" s="403">
        <v>9374074.296692241</v>
      </c>
    </row>
    <row r="10" spans="1:7" s="322" customFormat="1" ht="33.950000000000003" customHeight="1" x14ac:dyDescent="0.25">
      <c r="A10" s="741" t="s">
        <v>115</v>
      </c>
      <c r="B10" s="741"/>
      <c r="C10" s="403">
        <v>242274.867</v>
      </c>
      <c r="D10" s="631">
        <v>427863.04514057853</v>
      </c>
      <c r="E10" s="403">
        <v>338934.10471000004</v>
      </c>
      <c r="F10" s="403">
        <v>529251.78081999999</v>
      </c>
      <c r="G10" s="403">
        <v>1538323.7976705786</v>
      </c>
    </row>
    <row r="11" spans="1:7" s="322" customFormat="1" ht="33.950000000000003" customHeight="1" x14ac:dyDescent="0.25">
      <c r="A11" s="741" t="s">
        <v>116</v>
      </c>
      <c r="B11" s="741"/>
      <c r="C11" s="403">
        <v>57910.036999999997</v>
      </c>
      <c r="D11" s="631">
        <v>72059.141000000003</v>
      </c>
      <c r="E11" s="403">
        <v>485525.3879999998</v>
      </c>
      <c r="F11" s="403">
        <v>31222.445</v>
      </c>
      <c r="G11" s="403">
        <v>646717.01099999971</v>
      </c>
    </row>
    <row r="12" spans="1:7" s="322" customFormat="1" ht="33.950000000000003" customHeight="1" x14ac:dyDescent="0.25">
      <c r="A12" s="741" t="s">
        <v>117</v>
      </c>
      <c r="B12" s="741"/>
      <c r="C12" s="403">
        <v>351135.68400000001</v>
      </c>
      <c r="D12" s="631">
        <v>223916.12700000001</v>
      </c>
      <c r="E12" s="403">
        <v>298687.08152000001</v>
      </c>
      <c r="F12" s="403">
        <v>131683.91399999999</v>
      </c>
      <c r="G12" s="403">
        <v>1005422.80652</v>
      </c>
    </row>
    <row r="13" spans="1:7" s="322" customFormat="1" ht="33.950000000000003" customHeight="1" x14ac:dyDescent="0.25">
      <c r="A13" s="741" t="s">
        <v>118</v>
      </c>
      <c r="B13" s="741"/>
      <c r="C13" s="403">
        <v>222251.63399999999</v>
      </c>
      <c r="D13" s="631">
        <v>724149.30052030541</v>
      </c>
      <c r="E13" s="403">
        <v>401086.07400000002</v>
      </c>
      <c r="F13" s="403">
        <v>273037.76899999997</v>
      </c>
      <c r="G13" s="403">
        <v>1620524.7775203055</v>
      </c>
    </row>
    <row r="14" spans="1:7" s="322" customFormat="1" ht="33.950000000000003" customHeight="1" x14ac:dyDescent="0.25">
      <c r="A14" s="741" t="s">
        <v>119</v>
      </c>
      <c r="B14" s="741"/>
      <c r="C14" s="403">
        <v>318102.33100000001</v>
      </c>
      <c r="D14" s="631">
        <v>276765.03771543858</v>
      </c>
      <c r="E14" s="403">
        <v>791710.27900000056</v>
      </c>
      <c r="F14" s="403">
        <v>183266.50200000001</v>
      </c>
      <c r="G14" s="403">
        <v>1569844.1497154392</v>
      </c>
    </row>
    <row r="15" spans="1:7" s="322" customFormat="1" ht="33.950000000000003" customHeight="1" x14ac:dyDescent="0.25">
      <c r="A15" s="741" t="s">
        <v>120</v>
      </c>
      <c r="B15" s="741"/>
      <c r="C15" s="403">
        <v>330982.913</v>
      </c>
      <c r="D15" s="631">
        <v>400014.0483333334</v>
      </c>
      <c r="E15" s="403">
        <v>505351.15089999995</v>
      </c>
      <c r="F15" s="403">
        <v>259834.17199999999</v>
      </c>
      <c r="G15" s="403">
        <v>1496182.2842333333</v>
      </c>
    </row>
    <row r="16" spans="1:7" s="322" customFormat="1" ht="33.950000000000003" customHeight="1" x14ac:dyDescent="0.25">
      <c r="A16" s="741" t="s">
        <v>121</v>
      </c>
      <c r="B16" s="741"/>
      <c r="C16" s="403">
        <v>9956.5740000000005</v>
      </c>
      <c r="D16" s="631">
        <v>41190.430999999997</v>
      </c>
      <c r="E16" s="403">
        <v>71315.077999999994</v>
      </c>
      <c r="F16" s="403">
        <v>9016.4130000000005</v>
      </c>
      <c r="G16" s="403">
        <v>131478.49599999998</v>
      </c>
    </row>
    <row r="17" spans="1:7" s="322" customFormat="1" ht="33.950000000000003" customHeight="1" x14ac:dyDescent="0.25">
      <c r="A17" s="741" t="s">
        <v>122</v>
      </c>
      <c r="B17" s="741"/>
      <c r="C17" s="403">
        <v>791972.99600000004</v>
      </c>
      <c r="D17" s="631">
        <v>901853.03123790503</v>
      </c>
      <c r="E17" s="403">
        <v>467871.6372</v>
      </c>
      <c r="F17" s="403">
        <v>689098.03399999999</v>
      </c>
      <c r="G17" s="403">
        <v>2850795.6984379049</v>
      </c>
    </row>
    <row r="18" spans="1:7" s="322" customFormat="1" ht="33.950000000000003" customHeight="1" x14ac:dyDescent="0.25">
      <c r="A18" s="741" t="s">
        <v>123</v>
      </c>
      <c r="B18" s="741"/>
      <c r="C18" s="403">
        <v>286984.92200000002</v>
      </c>
      <c r="D18" s="631">
        <v>402833.61545999994</v>
      </c>
      <c r="E18" s="403">
        <v>2953129.0269573182</v>
      </c>
      <c r="F18" s="403">
        <v>242856.75104</v>
      </c>
      <c r="G18" s="403">
        <v>3885804.3154573184</v>
      </c>
    </row>
    <row r="19" spans="1:7" s="322" customFormat="1" ht="33.950000000000003" customHeight="1" x14ac:dyDescent="0.25">
      <c r="A19" s="741" t="s">
        <v>124</v>
      </c>
      <c r="B19" s="741"/>
      <c r="C19" s="403">
        <v>593050.00800000003</v>
      </c>
      <c r="D19" s="631">
        <v>732566.24221197178</v>
      </c>
      <c r="E19" s="403">
        <v>3041112.0209373394</v>
      </c>
      <c r="F19" s="403">
        <v>358925.65899999999</v>
      </c>
      <c r="G19" s="403">
        <v>4725653.9301493112</v>
      </c>
    </row>
    <row r="20" spans="1:7" s="322" customFormat="1" ht="33.950000000000003" customHeight="1" x14ac:dyDescent="0.25">
      <c r="A20" s="741" t="s">
        <v>125</v>
      </c>
      <c r="B20" s="741"/>
      <c r="C20" s="403">
        <v>3189130.7439999999</v>
      </c>
      <c r="D20" s="631">
        <v>4796821.4355527079</v>
      </c>
      <c r="E20" s="403">
        <v>2839151.8582100007</v>
      </c>
      <c r="F20" s="403">
        <v>1350020.4682</v>
      </c>
      <c r="G20" s="403">
        <v>12175124.505962709</v>
      </c>
    </row>
    <row r="21" spans="1:7" s="322" customFormat="1" ht="33.950000000000003" customHeight="1" x14ac:dyDescent="0.25">
      <c r="A21" s="741" t="s">
        <v>126</v>
      </c>
      <c r="B21" s="741"/>
      <c r="C21" s="403">
        <v>66865.456000000006</v>
      </c>
      <c r="D21" s="631">
        <v>176413.7347</v>
      </c>
      <c r="E21" s="403">
        <v>1195929.1522899999</v>
      </c>
      <c r="F21" s="403">
        <v>160663.902</v>
      </c>
      <c r="G21" s="403">
        <v>1599872.2449899998</v>
      </c>
    </row>
    <row r="22" spans="1:7" s="322" customFormat="1" ht="33.950000000000003" customHeight="1" x14ac:dyDescent="0.25">
      <c r="A22" s="741" t="s">
        <v>476</v>
      </c>
      <c r="B22" s="741"/>
      <c r="C22" s="403">
        <v>2141118.6809999999</v>
      </c>
      <c r="D22" s="631">
        <v>1323438.646418012</v>
      </c>
      <c r="E22" s="403">
        <v>761131.258526613</v>
      </c>
      <c r="F22" s="403">
        <v>953775.929</v>
      </c>
      <c r="G22" s="403">
        <v>5179464.5149446242</v>
      </c>
    </row>
    <row r="23" spans="1:7" s="366" customFormat="1" ht="9.9499999999999993" customHeight="1" x14ac:dyDescent="0.25">
      <c r="A23" s="632"/>
      <c r="B23" s="632"/>
      <c r="C23" s="633"/>
      <c r="D23" s="633"/>
      <c r="E23" s="633"/>
      <c r="F23" s="633"/>
      <c r="G23" s="634"/>
    </row>
    <row r="24" spans="1:7" s="366" customFormat="1" ht="30" customHeight="1" thickBot="1" x14ac:dyDescent="0.3">
      <c r="A24" s="635" t="s">
        <v>179</v>
      </c>
      <c r="B24" s="636"/>
      <c r="C24" s="637">
        <v>10885765.301000001</v>
      </c>
      <c r="D24" s="638">
        <v>14014115.707469393</v>
      </c>
      <c r="E24" s="639">
        <v>16730848.375754371</v>
      </c>
      <c r="F24" s="640">
        <v>6168553.4450700004</v>
      </c>
      <c r="G24" s="637">
        <v>47799282.829293765</v>
      </c>
    </row>
    <row r="25" spans="1:7" ht="10.5" customHeight="1" x14ac:dyDescent="0.2">
      <c r="A25" s="641"/>
      <c r="B25" s="641"/>
      <c r="C25" s="642"/>
      <c r="D25" s="643"/>
      <c r="E25" s="643"/>
      <c r="F25" s="641"/>
      <c r="G25" s="641"/>
    </row>
    <row r="26" spans="1:7" x14ac:dyDescent="0.2">
      <c r="A26" s="435" t="s">
        <v>512</v>
      </c>
      <c r="B26" s="328"/>
      <c r="C26" s="366"/>
      <c r="D26" s="366"/>
      <c r="E26" s="366"/>
      <c r="F26" s="366"/>
      <c r="G26" s="366"/>
    </row>
    <row r="29" spans="1:7" x14ac:dyDescent="0.2">
      <c r="C29" s="513"/>
      <c r="D29" s="513"/>
      <c r="E29" s="513"/>
      <c r="F29" s="513"/>
      <c r="G29" s="513"/>
    </row>
    <row r="30" spans="1:7" x14ac:dyDescent="0.2">
      <c r="C30" s="514"/>
      <c r="D30" s="514"/>
      <c r="E30" s="514"/>
      <c r="F30" s="514"/>
      <c r="G30" s="514"/>
    </row>
    <row r="31" spans="1:7" x14ac:dyDescent="0.2">
      <c r="C31" s="327"/>
      <c r="D31" s="327"/>
      <c r="E31" s="327"/>
      <c r="F31" s="327"/>
      <c r="G31" s="327"/>
    </row>
    <row r="46" ht="9.75" customHeight="1" x14ac:dyDescent="0.2"/>
  </sheetData>
  <mergeCells count="16">
    <mergeCell ref="A22:B22"/>
    <mergeCell ref="A15:B15"/>
    <mergeCell ref="A16:B16"/>
    <mergeCell ref="A17:B17"/>
    <mergeCell ref="A18:B18"/>
    <mergeCell ref="A19:B19"/>
    <mergeCell ref="A12:B12"/>
    <mergeCell ref="A13:B13"/>
    <mergeCell ref="A14:B14"/>
    <mergeCell ref="A20:B20"/>
    <mergeCell ref="A21:B21"/>
    <mergeCell ref="B1:B2"/>
    <mergeCell ref="A6:B6"/>
    <mergeCell ref="A9:B9"/>
    <mergeCell ref="A10:B10"/>
    <mergeCell ref="A11:B11"/>
  </mergeCells>
  <pageMargins left="0.59055118110236227" right="0.59055118110236227" top="0.51181102362204722" bottom="0.51181102362204722" header="0.51181102362204722" footer="0.51181102362204722"/>
  <pageSetup paperSize="9" scale="90" firstPageNumber="16" orientation="portrait" useFirstPageNumber="1" r:id="rId1"/>
  <headerFooter>
    <oddFooter>&amp;C&amp;"Arial,Regular"&amp;10 &amp;11&amp;P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9"/>
  </sheetPr>
  <dimension ref="A1:AC73"/>
  <sheetViews>
    <sheetView workbookViewId="0">
      <pane xSplit="1" ySplit="1" topLeftCell="B20" activePane="bottomRight" state="frozen"/>
      <selection activeCell="A36" sqref="A36"/>
      <selection pane="topRight" activeCell="A36" sqref="A36"/>
      <selection pane="bottomLeft" activeCell="A36" sqref="A36"/>
      <selection pane="bottomRight" activeCell="A36" sqref="A36"/>
    </sheetView>
  </sheetViews>
  <sheetFormatPr defaultRowHeight="15" x14ac:dyDescent="0.25"/>
  <cols>
    <col min="2" max="2" width="9.140625" style="303"/>
  </cols>
  <sheetData>
    <row r="1" spans="1:3" s="282" customFormat="1" ht="60" x14ac:dyDescent="0.25">
      <c r="A1" s="491" t="s">
        <v>196</v>
      </c>
      <c r="B1" s="492" t="s">
        <v>430</v>
      </c>
      <c r="C1" s="493" t="s">
        <v>451</v>
      </c>
    </row>
    <row r="2" spans="1:3" x14ac:dyDescent="0.25">
      <c r="A2" s="274" t="s">
        <v>323</v>
      </c>
      <c r="B2" s="490"/>
    </row>
    <row r="3" spans="1:3" x14ac:dyDescent="0.25">
      <c r="A3" s="274" t="s">
        <v>322</v>
      </c>
    </row>
    <row r="4" spans="1:3" x14ac:dyDescent="0.25">
      <c r="A4" s="274" t="s">
        <v>321</v>
      </c>
    </row>
    <row r="5" spans="1:3" x14ac:dyDescent="0.25">
      <c r="A5" s="274" t="s">
        <v>320</v>
      </c>
    </row>
    <row r="6" spans="1:3" x14ac:dyDescent="0.25">
      <c r="A6" s="274" t="s">
        <v>292</v>
      </c>
      <c r="B6" s="303">
        <v>10.349164285627213</v>
      </c>
    </row>
    <row r="7" spans="1:3" x14ac:dyDescent="0.25">
      <c r="A7" s="274" t="s">
        <v>293</v>
      </c>
      <c r="B7" s="303">
        <v>-1.1498045256605618</v>
      </c>
    </row>
    <row r="8" spans="1:3" x14ac:dyDescent="0.25">
      <c r="A8" s="274" t="s">
        <v>294</v>
      </c>
      <c r="B8" s="303">
        <v>8.3701112901423791</v>
      </c>
    </row>
    <row r="9" spans="1:3" x14ac:dyDescent="0.25">
      <c r="A9" s="274" t="s">
        <v>295</v>
      </c>
      <c r="B9" s="303">
        <v>21.96213721061908</v>
      </c>
    </row>
    <row r="10" spans="1:3" x14ac:dyDescent="0.25">
      <c r="A10" s="274" t="s">
        <v>296</v>
      </c>
      <c r="B10" s="303">
        <v>17.902433966597037</v>
      </c>
    </row>
    <row r="11" spans="1:3" x14ac:dyDescent="0.25">
      <c r="A11" s="274" t="s">
        <v>297</v>
      </c>
      <c r="B11" s="303">
        <v>18.954403195710007</v>
      </c>
    </row>
    <row r="12" spans="1:3" x14ac:dyDescent="0.25">
      <c r="A12" s="274" t="s">
        <v>298</v>
      </c>
      <c r="B12" s="303">
        <v>-3.6511701797098408</v>
      </c>
    </row>
    <row r="13" spans="1:3" x14ac:dyDescent="0.25">
      <c r="A13" s="274" t="s">
        <v>299</v>
      </c>
      <c r="B13" s="303">
        <v>-15.630461663452063</v>
      </c>
    </row>
    <row r="14" spans="1:3" x14ac:dyDescent="0.25">
      <c r="A14" s="274" t="s">
        <v>300</v>
      </c>
      <c r="B14" s="303">
        <v>-8.1224107551422211</v>
      </c>
      <c r="C14">
        <v>19.100000000000001</v>
      </c>
    </row>
    <row r="15" spans="1:3" x14ac:dyDescent="0.25">
      <c r="A15" s="274" t="s">
        <v>301</v>
      </c>
      <c r="B15" s="303">
        <v>2.2703803756092626</v>
      </c>
      <c r="C15">
        <v>18.5</v>
      </c>
    </row>
    <row r="16" spans="1:3" x14ac:dyDescent="0.25">
      <c r="A16" s="274" t="s">
        <v>302</v>
      </c>
      <c r="B16" s="303">
        <v>0.16309287503612732</v>
      </c>
      <c r="C16">
        <v>14.6</v>
      </c>
    </row>
    <row r="17" spans="1:4" x14ac:dyDescent="0.25">
      <c r="A17" s="274" t="s">
        <v>303</v>
      </c>
      <c r="B17" s="303">
        <v>11.865650978119573</v>
      </c>
      <c r="C17">
        <v>16.100000000000001</v>
      </c>
    </row>
    <row r="18" spans="1:4" x14ac:dyDescent="0.25">
      <c r="A18" s="274" t="s">
        <v>304</v>
      </c>
      <c r="B18" s="303">
        <v>8.7525092878999171</v>
      </c>
      <c r="C18">
        <v>8</v>
      </c>
    </row>
    <row r="19" spans="1:4" x14ac:dyDescent="0.25">
      <c r="A19" s="274" t="s">
        <v>305</v>
      </c>
      <c r="B19" s="303">
        <v>-5.9521649940225343</v>
      </c>
      <c r="C19">
        <v>5.9</v>
      </c>
    </row>
    <row r="20" spans="1:4" x14ac:dyDescent="0.25">
      <c r="A20" s="274" t="s">
        <v>306</v>
      </c>
      <c r="B20" s="303">
        <v>7.7100544779364135</v>
      </c>
      <c r="C20">
        <v>9.5</v>
      </c>
    </row>
    <row r="21" spans="1:4" x14ac:dyDescent="0.25">
      <c r="A21" s="274" t="s">
        <v>307</v>
      </c>
      <c r="B21" s="303">
        <v>12.915279305672463</v>
      </c>
      <c r="C21">
        <v>13.6</v>
      </c>
    </row>
    <row r="22" spans="1:4" x14ac:dyDescent="0.25">
      <c r="A22" s="274" t="s">
        <v>308</v>
      </c>
      <c r="B22" s="303">
        <v>14.217380128531994</v>
      </c>
      <c r="C22">
        <v>22.2</v>
      </c>
    </row>
    <row r="23" spans="1:4" x14ac:dyDescent="0.25">
      <c r="A23" s="274" t="s">
        <v>309</v>
      </c>
      <c r="B23" s="303">
        <v>35.29690961830957</v>
      </c>
      <c r="C23">
        <v>27.4</v>
      </c>
    </row>
    <row r="24" spans="1:4" x14ac:dyDescent="0.25">
      <c r="A24" s="274" t="s">
        <v>310</v>
      </c>
      <c r="B24" s="303">
        <v>27.212460732721528</v>
      </c>
      <c r="C24">
        <v>22</v>
      </c>
    </row>
    <row r="25" spans="1:4" x14ac:dyDescent="0.25">
      <c r="A25" s="274" t="s">
        <v>319</v>
      </c>
      <c r="B25" s="303">
        <v>25.647427009006584</v>
      </c>
      <c r="C25">
        <v>19.8</v>
      </c>
    </row>
    <row r="26" spans="1:4" x14ac:dyDescent="0.25">
      <c r="A26" s="274" t="s">
        <v>406</v>
      </c>
      <c r="B26" s="303">
        <v>16.292200803548067</v>
      </c>
      <c r="C26">
        <v>14.8</v>
      </c>
      <c r="D26">
        <v>14.8</v>
      </c>
    </row>
    <row r="27" spans="1:4" x14ac:dyDescent="0.25">
      <c r="A27" s="274" t="s">
        <v>343</v>
      </c>
      <c r="B27" s="303">
        <v>11.640183470089399</v>
      </c>
      <c r="C27">
        <v>11.6</v>
      </c>
      <c r="D27">
        <v>11.6</v>
      </c>
    </row>
    <row r="28" spans="1:4" x14ac:dyDescent="0.25">
      <c r="A28" s="274" t="s">
        <v>408</v>
      </c>
      <c r="B28" s="303">
        <v>12.010472587189939</v>
      </c>
      <c r="C28">
        <v>12.4</v>
      </c>
      <c r="D28">
        <v>12.4</v>
      </c>
    </row>
    <row r="29" spans="1:4" x14ac:dyDescent="0.25">
      <c r="A29" s="274" t="s">
        <v>404</v>
      </c>
      <c r="B29" s="303">
        <v>11.273129879232629</v>
      </c>
      <c r="C29">
        <v>11.9</v>
      </c>
      <c r="D29">
        <v>11.9</v>
      </c>
    </row>
    <row r="30" spans="1:4" x14ac:dyDescent="0.25">
      <c r="A30" s="309" t="s">
        <v>407</v>
      </c>
      <c r="B30" s="303">
        <v>21.148368470900905</v>
      </c>
      <c r="C30">
        <v>21.4</v>
      </c>
      <c r="D30">
        <v>21.4</v>
      </c>
    </row>
    <row r="31" spans="1:4" x14ac:dyDescent="0.25">
      <c r="A31" s="274" t="s">
        <v>344</v>
      </c>
      <c r="B31" s="303">
        <v>10.8080400317106</v>
      </c>
      <c r="C31">
        <v>12.1</v>
      </c>
      <c r="D31">
        <v>12.1</v>
      </c>
    </row>
    <row r="32" spans="1:4" x14ac:dyDescent="0.25">
      <c r="A32" s="274" t="s">
        <v>409</v>
      </c>
      <c r="B32" s="303">
        <v>10.71704430861617</v>
      </c>
      <c r="C32">
        <v>12</v>
      </c>
      <c r="D32">
        <v>12</v>
      </c>
    </row>
    <row r="33" spans="1:4" x14ac:dyDescent="0.25">
      <c r="A33" s="274" t="s">
        <v>403</v>
      </c>
      <c r="B33" s="303">
        <v>9.7481393700914243</v>
      </c>
      <c r="C33">
        <v>11.3</v>
      </c>
      <c r="D33">
        <v>11.3</v>
      </c>
    </row>
    <row r="34" spans="1:4" x14ac:dyDescent="0.25">
      <c r="A34" s="274" t="s">
        <v>410</v>
      </c>
      <c r="B34" s="303">
        <v>15.085906997888252</v>
      </c>
      <c r="C34">
        <v>12.9</v>
      </c>
      <c r="D34">
        <v>12.9</v>
      </c>
    </row>
    <row r="35" spans="1:4" x14ac:dyDescent="0.25">
      <c r="A35" s="274" t="s">
        <v>414</v>
      </c>
      <c r="B35" s="303">
        <v>8.2085478835582144</v>
      </c>
      <c r="C35">
        <v>8.6999999999999993</v>
      </c>
      <c r="D35">
        <v>8.6999999999999993</v>
      </c>
    </row>
    <row r="36" spans="1:4" x14ac:dyDescent="0.25">
      <c r="A36" s="274" t="s">
        <v>420</v>
      </c>
      <c r="B36" s="303">
        <v>13.966059570439878</v>
      </c>
      <c r="C36">
        <v>12.9</v>
      </c>
      <c r="D36">
        <v>12.9</v>
      </c>
    </row>
    <row r="37" spans="1:4" x14ac:dyDescent="0.25">
      <c r="A37" s="274" t="s">
        <v>422</v>
      </c>
      <c r="B37" s="303">
        <v>11.179314934363042</v>
      </c>
      <c r="C37">
        <v>10.5</v>
      </c>
      <c r="D37">
        <v>10.5</v>
      </c>
    </row>
    <row r="38" spans="1:4" x14ac:dyDescent="0.25">
      <c r="A38" s="274" t="s">
        <v>431</v>
      </c>
      <c r="B38" s="303">
        <v>11.135310593788923</v>
      </c>
      <c r="C38">
        <v>11.3</v>
      </c>
      <c r="D38">
        <v>11.3</v>
      </c>
    </row>
    <row r="39" spans="1:4" x14ac:dyDescent="0.25">
      <c r="A39" s="274" t="s">
        <v>436</v>
      </c>
      <c r="B39" s="303">
        <v>11.704242598302319</v>
      </c>
      <c r="C39">
        <v>11.9</v>
      </c>
      <c r="D39">
        <v>11.9</v>
      </c>
    </row>
    <row r="40" spans="1:4" x14ac:dyDescent="0.25">
      <c r="A40" s="274" t="s">
        <v>442</v>
      </c>
      <c r="B40" s="303">
        <v>10.667352564970708</v>
      </c>
      <c r="C40">
        <v>10.9</v>
      </c>
      <c r="D40">
        <v>10.9</v>
      </c>
    </row>
    <row r="41" spans="1:4" x14ac:dyDescent="0.25">
      <c r="A41" s="283" t="s">
        <v>444</v>
      </c>
      <c r="B41" s="303">
        <v>8.0674251273403126</v>
      </c>
      <c r="C41">
        <v>7.8</v>
      </c>
      <c r="D41">
        <v>7.8</v>
      </c>
    </row>
    <row r="54" spans="1:29" x14ac:dyDescent="0.25">
      <c r="A54" t="s">
        <v>429</v>
      </c>
    </row>
    <row r="56" spans="1:29" x14ac:dyDescent="0.25">
      <c r="B56">
        <v>2010</v>
      </c>
      <c r="F56">
        <v>2011</v>
      </c>
      <c r="J56" s="393" t="s">
        <v>452</v>
      </c>
      <c r="K56" s="393"/>
      <c r="L56" s="393"/>
      <c r="M56" s="393"/>
      <c r="N56" s="268">
        <v>2013</v>
      </c>
      <c r="O56" s="268"/>
      <c r="P56" s="268"/>
      <c r="Q56" s="268"/>
      <c r="R56">
        <v>2014</v>
      </c>
      <c r="T56">
        <v>2014</v>
      </c>
      <c r="V56">
        <v>2015</v>
      </c>
      <c r="Z56">
        <v>2016</v>
      </c>
    </row>
    <row r="57" spans="1:29" x14ac:dyDescent="0.25">
      <c r="B57" t="s">
        <v>447</v>
      </c>
      <c r="C57" t="s">
        <v>448</v>
      </c>
      <c r="D57" t="s">
        <v>449</v>
      </c>
      <c r="E57" t="s">
        <v>450</v>
      </c>
      <c r="F57" t="s">
        <v>447</v>
      </c>
      <c r="G57" t="s">
        <v>448</v>
      </c>
      <c r="H57" t="s">
        <v>449</v>
      </c>
      <c r="I57" t="s">
        <v>450</v>
      </c>
      <c r="J57" s="393" t="s">
        <v>447</v>
      </c>
      <c r="K57" s="393" t="s">
        <v>448</v>
      </c>
      <c r="L57" s="393" t="s">
        <v>449</v>
      </c>
      <c r="M57" s="393" t="s">
        <v>450</v>
      </c>
      <c r="N57" s="268" t="s">
        <v>447</v>
      </c>
      <c r="O57" s="268" t="s">
        <v>448</v>
      </c>
      <c r="P57" s="268" t="s">
        <v>449</v>
      </c>
      <c r="Q57" s="268" t="s">
        <v>450</v>
      </c>
      <c r="R57" t="s">
        <v>447</v>
      </c>
      <c r="S57" t="s">
        <v>448</v>
      </c>
      <c r="T57" t="s">
        <v>449</v>
      </c>
      <c r="U57" t="s">
        <v>450</v>
      </c>
      <c r="V57" t="s">
        <v>447</v>
      </c>
      <c r="W57" t="s">
        <v>448</v>
      </c>
      <c r="X57" t="s">
        <v>449</v>
      </c>
      <c r="Y57" t="s">
        <v>450</v>
      </c>
      <c r="Z57" t="s">
        <v>447</v>
      </c>
      <c r="AA57" t="s">
        <v>448</v>
      </c>
      <c r="AB57" t="s">
        <v>449</v>
      </c>
      <c r="AC57" t="s">
        <v>450</v>
      </c>
    </row>
    <row r="58" spans="1:29" x14ac:dyDescent="0.25">
      <c r="B58">
        <v>19.100000000000001</v>
      </c>
      <c r="C58">
        <v>18.5</v>
      </c>
      <c r="D58">
        <v>14.6</v>
      </c>
      <c r="E58">
        <v>16.100000000000001</v>
      </c>
      <c r="F58">
        <v>8</v>
      </c>
      <c r="G58">
        <v>5.9</v>
      </c>
      <c r="H58">
        <v>9.5</v>
      </c>
      <c r="I58">
        <v>13.6</v>
      </c>
      <c r="J58" s="393">
        <v>22.2</v>
      </c>
      <c r="K58" s="393">
        <v>27.4</v>
      </c>
      <c r="L58" s="393">
        <v>22</v>
      </c>
      <c r="M58" s="393">
        <v>19.8</v>
      </c>
      <c r="N58">
        <v>14.8</v>
      </c>
      <c r="O58">
        <v>11.6</v>
      </c>
      <c r="P58">
        <v>12.4</v>
      </c>
      <c r="Q58">
        <v>11.9</v>
      </c>
      <c r="R58">
        <v>21.4</v>
      </c>
      <c r="S58">
        <v>12.1</v>
      </c>
      <c r="T58">
        <v>12</v>
      </c>
      <c r="U58">
        <v>11.3</v>
      </c>
      <c r="V58">
        <v>12.9</v>
      </c>
      <c r="W58">
        <v>8.6999999999999993</v>
      </c>
      <c r="X58">
        <v>12.9</v>
      </c>
      <c r="Y58">
        <v>10.5</v>
      </c>
      <c r="Z58">
        <v>11.3</v>
      </c>
      <c r="AA58">
        <v>11.9</v>
      </c>
      <c r="AB58">
        <v>10.9</v>
      </c>
      <c r="AC58">
        <v>7.8</v>
      </c>
    </row>
    <row r="61" spans="1:29" x14ac:dyDescent="0.25">
      <c r="F61">
        <v>2011</v>
      </c>
      <c r="J61">
        <v>2012</v>
      </c>
      <c r="N61">
        <v>2013</v>
      </c>
      <c r="R61">
        <v>2014</v>
      </c>
    </row>
    <row r="62" spans="1:29" x14ac:dyDescent="0.25">
      <c r="F62" t="s">
        <v>447</v>
      </c>
      <c r="G62" t="s">
        <v>448</v>
      </c>
      <c r="H62" t="s">
        <v>449</v>
      </c>
      <c r="I62" t="s">
        <v>450</v>
      </c>
      <c r="J62" t="s">
        <v>447</v>
      </c>
      <c r="K62" t="s">
        <v>448</v>
      </c>
      <c r="L62" t="s">
        <v>449</v>
      </c>
      <c r="M62" t="s">
        <v>450</v>
      </c>
      <c r="N62" t="s">
        <v>447</v>
      </c>
      <c r="O62" t="s">
        <v>448</v>
      </c>
      <c r="P62" t="s">
        <v>449</v>
      </c>
      <c r="Q62" t="s">
        <v>450</v>
      </c>
      <c r="R62" t="s">
        <v>447</v>
      </c>
      <c r="S62" t="s">
        <v>448</v>
      </c>
      <c r="T62" t="s">
        <v>449</v>
      </c>
      <c r="U62" t="s">
        <v>450</v>
      </c>
    </row>
    <row r="63" spans="1:29" x14ac:dyDescent="0.25">
      <c r="F63">
        <v>8</v>
      </c>
      <c r="G63">
        <v>5.9</v>
      </c>
      <c r="H63">
        <v>9.5</v>
      </c>
      <c r="I63">
        <v>13.6</v>
      </c>
      <c r="J63">
        <v>22.4</v>
      </c>
      <c r="K63">
        <v>28.6</v>
      </c>
      <c r="L63">
        <v>22.4</v>
      </c>
      <c r="M63">
        <v>20.6</v>
      </c>
      <c r="N63">
        <v>16.399999999999999</v>
      </c>
      <c r="O63">
        <v>11.9</v>
      </c>
      <c r="P63">
        <v>12.2</v>
      </c>
      <c r="Q63">
        <v>11.5</v>
      </c>
      <c r="R63">
        <v>20.399999999999999</v>
      </c>
      <c r="S63">
        <v>11.6</v>
      </c>
      <c r="T63">
        <v>11.5</v>
      </c>
      <c r="U63">
        <v>10.7</v>
      </c>
    </row>
    <row r="65" spans="2:26" x14ac:dyDescent="0.25">
      <c r="J65">
        <v>2012</v>
      </c>
      <c r="N65">
        <v>2013</v>
      </c>
    </row>
    <row r="66" spans="2:26" x14ac:dyDescent="0.25">
      <c r="J66" t="s">
        <v>447</v>
      </c>
      <c r="K66" t="s">
        <v>448</v>
      </c>
      <c r="L66" t="s">
        <v>449</v>
      </c>
      <c r="M66" t="s">
        <v>450</v>
      </c>
      <c r="N66" t="s">
        <v>447</v>
      </c>
      <c r="O66" t="s">
        <v>448</v>
      </c>
      <c r="P66" t="s">
        <v>449</v>
      </c>
      <c r="Q66" t="s">
        <v>450</v>
      </c>
    </row>
    <row r="67" spans="2:26" x14ac:dyDescent="0.25">
      <c r="J67">
        <v>21.7</v>
      </c>
      <c r="K67">
        <v>27.9</v>
      </c>
      <c r="L67">
        <v>21.7</v>
      </c>
      <c r="M67">
        <v>19.899999999999999</v>
      </c>
      <c r="N67">
        <v>16.3</v>
      </c>
      <c r="O67">
        <v>11.8</v>
      </c>
      <c r="P67">
        <v>12.1</v>
      </c>
      <c r="Q67">
        <v>11.5</v>
      </c>
    </row>
    <row r="68" spans="2:26" x14ac:dyDescent="0.25">
      <c r="N68" t="s">
        <v>453</v>
      </c>
      <c r="R68" t="s">
        <v>454</v>
      </c>
      <c r="V68" t="s">
        <v>455</v>
      </c>
    </row>
    <row r="69" spans="2:26" x14ac:dyDescent="0.25">
      <c r="N69" t="s">
        <v>447</v>
      </c>
      <c r="O69" t="s">
        <v>448</v>
      </c>
      <c r="P69" t="s">
        <v>449</v>
      </c>
      <c r="Q69" t="s">
        <v>450</v>
      </c>
      <c r="R69" t="s">
        <v>447</v>
      </c>
      <c r="S69" t="s">
        <v>448</v>
      </c>
      <c r="T69" t="s">
        <v>449</v>
      </c>
      <c r="U69" t="s">
        <v>450</v>
      </c>
      <c r="V69" t="s">
        <v>447</v>
      </c>
      <c r="W69" t="s">
        <v>448</v>
      </c>
      <c r="X69" t="s">
        <v>449</v>
      </c>
      <c r="Z69" t="s">
        <v>450</v>
      </c>
    </row>
    <row r="70" spans="2:26" x14ac:dyDescent="0.25">
      <c r="N70">
        <v>15</v>
      </c>
      <c r="O70">
        <v>11.9</v>
      </c>
      <c r="P70">
        <v>12.7</v>
      </c>
      <c r="Q70">
        <v>12</v>
      </c>
      <c r="R70">
        <v>21.4</v>
      </c>
      <c r="S70">
        <v>12</v>
      </c>
      <c r="T70">
        <v>11.9</v>
      </c>
      <c r="U70">
        <v>11.4</v>
      </c>
      <c r="V70">
        <v>13</v>
      </c>
      <c r="W70">
        <v>8.6</v>
      </c>
      <c r="X70">
        <v>12.9</v>
      </c>
      <c r="Z70">
        <v>10.5</v>
      </c>
    </row>
    <row r="72" spans="2:26" x14ac:dyDescent="0.25">
      <c r="B72"/>
      <c r="D72" s="303"/>
    </row>
    <row r="73" spans="2:26" x14ac:dyDescent="0.25">
      <c r="B73"/>
      <c r="D73" s="30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9"/>
  <sheetViews>
    <sheetView view="pageBreakPreview" zoomScaleNormal="90" zoomScaleSheetLayoutView="100" zoomScalePageLayoutView="80" workbookViewId="0">
      <selection activeCell="F11" sqref="F11"/>
    </sheetView>
  </sheetViews>
  <sheetFormatPr defaultColWidth="8.85546875" defaultRowHeight="15" x14ac:dyDescent="0.2"/>
  <cols>
    <col min="1" max="1" width="8.5703125" style="50" bestFit="1" customWidth="1"/>
    <col min="2" max="2" width="8" style="50" customWidth="1"/>
    <col min="3" max="3" width="22.28515625" style="324" customWidth="1"/>
    <col min="4" max="4" width="13.5703125" style="324" customWidth="1"/>
    <col min="5" max="5" width="14.85546875" style="324" customWidth="1"/>
    <col min="6" max="6" width="14.42578125" style="324" customWidth="1"/>
    <col min="7" max="8" width="14.42578125" style="324" bestFit="1" customWidth="1"/>
    <col min="9" max="16384" width="8.85546875" style="50"/>
  </cols>
  <sheetData>
    <row r="1" spans="1:8" s="324" customFormat="1" ht="18.75" customHeight="1" x14ac:dyDescent="0.25">
      <c r="A1" s="511" t="s">
        <v>580</v>
      </c>
      <c r="B1" s="742">
        <v>3</v>
      </c>
      <c r="C1" s="360" t="s">
        <v>589</v>
      </c>
    </row>
    <row r="2" spans="1:8" s="324" customFormat="1" ht="18.75" customHeight="1" x14ac:dyDescent="0.2">
      <c r="A2" s="447" t="s">
        <v>581</v>
      </c>
      <c r="B2" s="742"/>
      <c r="C2" s="361" t="s">
        <v>590</v>
      </c>
    </row>
    <row r="3" spans="1:8" s="324" customFormat="1" ht="9" customHeight="1" x14ac:dyDescent="0.2">
      <c r="B3" s="430"/>
      <c r="C3" s="361"/>
    </row>
    <row r="4" spans="1:8" ht="15" customHeight="1" x14ac:dyDescent="0.2">
      <c r="B4" s="399"/>
      <c r="C4" s="399"/>
      <c r="D4" s="399"/>
      <c r="E4" s="399"/>
      <c r="F4" s="399"/>
      <c r="G4" s="399"/>
      <c r="H4" s="385" t="s">
        <v>394</v>
      </c>
    </row>
    <row r="5" spans="1:8" ht="7.5" customHeight="1" x14ac:dyDescent="0.2">
      <c r="A5" s="644"/>
      <c r="B5" s="644"/>
      <c r="C5" s="644"/>
      <c r="D5" s="644"/>
      <c r="E5" s="644"/>
      <c r="F5" s="644"/>
      <c r="G5" s="644"/>
      <c r="H5" s="644"/>
    </row>
    <row r="6" spans="1:8" ht="39" customHeight="1" x14ac:dyDescent="0.2">
      <c r="A6" s="750" t="s">
        <v>553</v>
      </c>
      <c r="B6" s="750"/>
      <c r="C6" s="750"/>
      <c r="D6" s="599" t="s">
        <v>554</v>
      </c>
      <c r="E6" s="599"/>
      <c r="F6" s="599"/>
      <c r="G6" s="599"/>
      <c r="H6" s="599"/>
    </row>
    <row r="7" spans="1:8" ht="30" x14ac:dyDescent="0.2">
      <c r="A7" s="750"/>
      <c r="B7" s="750"/>
      <c r="C7" s="750"/>
      <c r="D7" s="747" t="s">
        <v>555</v>
      </c>
      <c r="E7" s="749" t="s">
        <v>556</v>
      </c>
      <c r="F7" s="749"/>
      <c r="G7" s="749"/>
      <c r="H7" s="645" t="s">
        <v>557</v>
      </c>
    </row>
    <row r="8" spans="1:8" ht="58.5" x14ac:dyDescent="0.2">
      <c r="A8" s="750"/>
      <c r="B8" s="750"/>
      <c r="C8" s="750"/>
      <c r="D8" s="748"/>
      <c r="E8" s="645" t="s">
        <v>558</v>
      </c>
      <c r="F8" s="645" t="s">
        <v>559</v>
      </c>
      <c r="G8" s="645" t="s">
        <v>560</v>
      </c>
      <c r="H8" s="646"/>
    </row>
    <row r="9" spans="1:8" ht="5.0999999999999996" customHeight="1" x14ac:dyDescent="0.2">
      <c r="A9" s="644"/>
      <c r="B9" s="647"/>
      <c r="C9" s="647"/>
      <c r="D9" s="748"/>
      <c r="E9" s="591"/>
      <c r="F9" s="591"/>
      <c r="G9" s="591"/>
      <c r="H9" s="648"/>
    </row>
    <row r="10" spans="1:8" ht="11.25" customHeight="1" x14ac:dyDescent="0.2">
      <c r="B10" s="649"/>
      <c r="C10" s="649"/>
      <c r="D10" s="650"/>
      <c r="E10" s="651"/>
      <c r="F10" s="651"/>
      <c r="G10" s="651"/>
      <c r="H10" s="649"/>
    </row>
    <row r="11" spans="1:8" s="108" customFormat="1" ht="45" customHeight="1" x14ac:dyDescent="0.25">
      <c r="A11" s="741" t="s">
        <v>561</v>
      </c>
      <c r="B11" s="741"/>
      <c r="C11" s="741"/>
      <c r="D11" s="652">
        <v>10390606.398</v>
      </c>
      <c r="E11" s="653">
        <v>332833.82699999999</v>
      </c>
      <c r="F11" s="653">
        <v>162325.076</v>
      </c>
      <c r="G11" s="653">
        <v>495158.90299999999</v>
      </c>
      <c r="H11" s="653">
        <v>10885765.300999999</v>
      </c>
    </row>
    <row r="12" spans="1:8" s="108" customFormat="1" ht="14.25" customHeight="1" x14ac:dyDescent="0.25">
      <c r="B12" s="613"/>
      <c r="C12" s="566"/>
      <c r="D12" s="652"/>
      <c r="E12" s="653"/>
      <c r="F12" s="653"/>
      <c r="G12" s="653"/>
      <c r="H12" s="653"/>
    </row>
    <row r="13" spans="1:8" s="108" customFormat="1" ht="45" customHeight="1" x14ac:dyDescent="0.25">
      <c r="A13" s="741" t="s">
        <v>562</v>
      </c>
      <c r="B13" s="741"/>
      <c r="C13" s="741"/>
      <c r="D13" s="652">
        <v>11891391.119559415</v>
      </c>
      <c r="E13" s="653">
        <v>1796872.0335680558</v>
      </c>
      <c r="F13" s="653">
        <v>325852.55434192106</v>
      </c>
      <c r="G13" s="653">
        <v>2122724.587909977</v>
      </c>
      <c r="H13" s="653">
        <v>14014115.707469393</v>
      </c>
    </row>
    <row r="14" spans="1:8" s="108" customFormat="1" ht="14.25" customHeight="1" x14ac:dyDescent="0.25">
      <c r="B14" s="613"/>
      <c r="C14" s="566"/>
      <c r="D14" s="652"/>
      <c r="E14" s="653"/>
      <c r="F14" s="653"/>
      <c r="G14" s="653"/>
      <c r="H14" s="653"/>
    </row>
    <row r="15" spans="1:8" s="108" customFormat="1" ht="45" customHeight="1" x14ac:dyDescent="0.25">
      <c r="A15" s="741" t="s">
        <v>563</v>
      </c>
      <c r="B15" s="741"/>
      <c r="C15" s="741"/>
      <c r="D15" s="652">
        <v>4672154.5132252825</v>
      </c>
      <c r="E15" s="653">
        <v>5840881.4227215666</v>
      </c>
      <c r="F15" s="653">
        <v>6217812.439807523</v>
      </c>
      <c r="G15" s="653">
        <v>12058693.86252909</v>
      </c>
      <c r="H15" s="653">
        <v>16730848.375754371</v>
      </c>
    </row>
    <row r="16" spans="1:8" s="108" customFormat="1" ht="45" customHeight="1" x14ac:dyDescent="0.25">
      <c r="A16" s="741" t="s">
        <v>564</v>
      </c>
      <c r="B16" s="741"/>
      <c r="C16" s="741"/>
      <c r="D16" s="652">
        <v>4486550.2350300001</v>
      </c>
      <c r="E16" s="653">
        <v>1003563.77304</v>
      </c>
      <c r="F16" s="653">
        <v>678439.43700000003</v>
      </c>
      <c r="G16" s="653">
        <v>1682003.21004</v>
      </c>
      <c r="H16" s="653">
        <v>6168553.4450700004</v>
      </c>
    </row>
    <row r="17" spans="1:8" s="108" customFormat="1" ht="14.25" customHeight="1" x14ac:dyDescent="0.25">
      <c r="B17" s="613"/>
      <c r="C17" s="566"/>
      <c r="D17" s="652"/>
      <c r="E17" s="653"/>
      <c r="F17" s="653"/>
      <c r="G17" s="653"/>
      <c r="H17" s="653"/>
    </row>
    <row r="18" spans="1:8" s="57" customFormat="1" ht="45" customHeight="1" thickBot="1" x14ac:dyDescent="0.3">
      <c r="A18" s="746" t="s">
        <v>565</v>
      </c>
      <c r="B18" s="746"/>
      <c r="C18" s="746"/>
      <c r="D18" s="654">
        <v>31440702.265814699</v>
      </c>
      <c r="E18" s="654">
        <v>8974151.0563296229</v>
      </c>
      <c r="F18" s="654">
        <v>7384429.507149444</v>
      </c>
      <c r="G18" s="654">
        <v>16358580.563479066</v>
      </c>
      <c r="H18" s="654">
        <v>47799282.829293758</v>
      </c>
    </row>
    <row r="19" spans="1:8" x14ac:dyDescent="0.2">
      <c r="G19" s="417"/>
    </row>
  </sheetData>
  <mergeCells count="9">
    <mergeCell ref="B1:B2"/>
    <mergeCell ref="D7:D9"/>
    <mergeCell ref="E7:G7"/>
    <mergeCell ref="A6:C8"/>
    <mergeCell ref="A11:C11"/>
    <mergeCell ref="A13:C13"/>
    <mergeCell ref="A15:C15"/>
    <mergeCell ref="A16:C16"/>
    <mergeCell ref="A18:C18"/>
  </mergeCells>
  <pageMargins left="0.59055118110236227" right="0.59055118110236227" top="0.51181102362204722" bottom="0.51181102362204722" header="0.51181102362204722" footer="0.51181102362204722"/>
  <pageSetup paperSize="9" scale="81" firstPageNumber="17" orientation="portrait" useFirstPageNumber="1" r:id="rId1"/>
  <headerFooter>
    <oddFooter>&amp;C&amp;"Arial,Regular"&amp;10 &amp;11&amp;P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22"/>
  <sheetViews>
    <sheetView view="pageBreakPreview" zoomScaleNormal="90" zoomScaleSheetLayoutView="100" workbookViewId="0">
      <pane xSplit="2" ySplit="8" topLeftCell="C9" activePane="bottomRight" state="frozen"/>
      <selection activeCell="D13" sqref="D13"/>
      <selection pane="topRight" activeCell="D13" sqref="D13"/>
      <selection pane="bottomLeft" activeCell="D13" sqref="D13"/>
      <selection pane="bottomRight" activeCell="F12" sqref="F12"/>
    </sheetView>
  </sheetViews>
  <sheetFormatPr defaultColWidth="8.85546875" defaultRowHeight="15" x14ac:dyDescent="0.2"/>
  <cols>
    <col min="1" max="1" width="8.5703125" style="50" bestFit="1" customWidth="1"/>
    <col min="2" max="2" width="7.85546875" style="324" customWidth="1"/>
    <col min="3" max="7" width="17.85546875" style="324" customWidth="1"/>
    <col min="8" max="16384" width="8.85546875" style="50"/>
  </cols>
  <sheetData>
    <row r="1" spans="1:7" s="324" customFormat="1" ht="18.75" customHeight="1" x14ac:dyDescent="0.25">
      <c r="A1" s="511" t="s">
        <v>580</v>
      </c>
      <c r="B1" s="742">
        <v>4</v>
      </c>
      <c r="C1" s="360" t="s">
        <v>591</v>
      </c>
    </row>
    <row r="2" spans="1:7" s="324" customFormat="1" ht="18.75" customHeight="1" x14ac:dyDescent="0.2">
      <c r="A2" s="447" t="s">
        <v>581</v>
      </c>
      <c r="B2" s="742"/>
      <c r="C2" s="361" t="s">
        <v>592</v>
      </c>
    </row>
    <row r="3" spans="1:7" s="324" customFormat="1" ht="9" customHeight="1" x14ac:dyDescent="0.2">
      <c r="A3" s="430"/>
      <c r="B3" s="361"/>
    </row>
    <row r="4" spans="1:7" ht="19.5" customHeight="1" x14ac:dyDescent="0.2">
      <c r="A4" s="370"/>
      <c r="B4" s="400"/>
      <c r="C4" s="400"/>
      <c r="D4" s="400"/>
      <c r="E4" s="400"/>
      <c r="F4" s="400"/>
      <c r="G4" s="385" t="s">
        <v>394</v>
      </c>
    </row>
    <row r="5" spans="1:7" ht="9.9499999999999993" customHeight="1" x14ac:dyDescent="0.25">
      <c r="A5" s="645"/>
      <c r="B5" s="645"/>
      <c r="C5" s="645"/>
      <c r="D5" s="645" t="s">
        <v>361</v>
      </c>
      <c r="E5" s="645" t="s">
        <v>566</v>
      </c>
      <c r="F5" s="645" t="s">
        <v>362</v>
      </c>
      <c r="G5" s="655"/>
    </row>
    <row r="6" spans="1:7" ht="45.75" customHeight="1" x14ac:dyDescent="0.2">
      <c r="A6" s="753" t="s">
        <v>500</v>
      </c>
      <c r="B6" s="754"/>
      <c r="C6" s="573" t="s">
        <v>398</v>
      </c>
      <c r="D6" s="604" t="s">
        <v>567</v>
      </c>
      <c r="E6" s="573" t="s">
        <v>400</v>
      </c>
      <c r="F6" s="573" t="s">
        <v>434</v>
      </c>
      <c r="G6" s="573" t="s">
        <v>107</v>
      </c>
    </row>
    <row r="7" spans="1:7" ht="48.75" customHeight="1" x14ac:dyDescent="0.2">
      <c r="A7" s="757" t="s">
        <v>497</v>
      </c>
      <c r="B7" s="758"/>
      <c r="C7" s="591" t="s">
        <v>325</v>
      </c>
      <c r="D7" s="591" t="s">
        <v>326</v>
      </c>
      <c r="E7" s="591" t="s">
        <v>440</v>
      </c>
      <c r="F7" s="591" t="s">
        <v>530</v>
      </c>
      <c r="G7" s="591" t="s">
        <v>113</v>
      </c>
    </row>
    <row r="8" spans="1:7" s="57" customFormat="1" ht="22.5" hidden="1" customHeight="1" thickBot="1" x14ac:dyDescent="0.25">
      <c r="A8" s="732"/>
      <c r="B8" s="732"/>
      <c r="C8" s="751" t="s">
        <v>1</v>
      </c>
      <c r="D8" s="751"/>
      <c r="E8" s="751"/>
      <c r="F8" s="751"/>
      <c r="G8" s="751"/>
    </row>
    <row r="9" spans="1:7" ht="9.9499999999999993" customHeight="1" x14ac:dyDescent="0.2">
      <c r="A9" s="733"/>
      <c r="B9" s="733"/>
      <c r="C9" s="734"/>
      <c r="D9" s="734"/>
      <c r="E9" s="734"/>
      <c r="F9" s="752"/>
      <c r="G9" s="752"/>
    </row>
    <row r="10" spans="1:7" s="108" customFormat="1" ht="37.5" customHeight="1" x14ac:dyDescent="0.25">
      <c r="A10" s="755" t="s">
        <v>568</v>
      </c>
      <c r="B10" s="756"/>
      <c r="C10" s="652">
        <v>543742.12</v>
      </c>
      <c r="D10" s="652">
        <v>1030561.8348807994</v>
      </c>
      <c r="E10" s="652">
        <v>1309270.4898442351</v>
      </c>
      <c r="F10" s="652">
        <v>271153.14506000001</v>
      </c>
      <c r="G10" s="652">
        <v>3154727.5897850348</v>
      </c>
    </row>
    <row r="11" spans="1:7" s="108" customFormat="1" ht="37.5" customHeight="1" x14ac:dyDescent="0.25">
      <c r="A11" s="759" t="s">
        <v>395</v>
      </c>
      <c r="B11" s="760"/>
      <c r="C11" s="652">
        <v>817874.049</v>
      </c>
      <c r="D11" s="652">
        <v>1311551.9460998278</v>
      </c>
      <c r="E11" s="652">
        <v>1356551.7450722498</v>
      </c>
      <c r="F11" s="652">
        <v>507346.86800000002</v>
      </c>
      <c r="G11" s="652">
        <v>3993324.6081720777</v>
      </c>
    </row>
    <row r="12" spans="1:7" s="108" customFormat="1" ht="37.5" customHeight="1" x14ac:dyDescent="0.25">
      <c r="A12" s="759" t="s">
        <v>353</v>
      </c>
      <c r="B12" s="760"/>
      <c r="C12" s="652">
        <v>810250.90800000005</v>
      </c>
      <c r="D12" s="652">
        <v>2070663.5248900494</v>
      </c>
      <c r="E12" s="652">
        <v>1343700.4309116811</v>
      </c>
      <c r="F12" s="652">
        <v>569856.76800000004</v>
      </c>
      <c r="G12" s="652">
        <v>4794471.631801731</v>
      </c>
    </row>
    <row r="13" spans="1:7" s="108" customFormat="1" ht="37.5" customHeight="1" x14ac:dyDescent="0.25">
      <c r="A13" s="759" t="s">
        <v>354</v>
      </c>
      <c r="B13" s="760"/>
      <c r="C13" s="652">
        <v>1041293.474</v>
      </c>
      <c r="D13" s="652">
        <v>1204924.1457043949</v>
      </c>
      <c r="E13" s="652">
        <v>1292697.0476305999</v>
      </c>
      <c r="F13" s="652">
        <v>416912.79300000001</v>
      </c>
      <c r="G13" s="652">
        <v>3955827.4603349953</v>
      </c>
    </row>
    <row r="14" spans="1:7" s="108" customFormat="1" ht="37.5" customHeight="1" x14ac:dyDescent="0.25">
      <c r="A14" s="759" t="s">
        <v>355</v>
      </c>
      <c r="B14" s="760"/>
      <c r="C14" s="652">
        <v>1112361.375</v>
      </c>
      <c r="D14" s="652">
        <v>911298.09573571954</v>
      </c>
      <c r="E14" s="652">
        <v>1329985.271520949</v>
      </c>
      <c r="F14" s="652">
        <v>775975.01300000004</v>
      </c>
      <c r="G14" s="652">
        <v>4129619.7552566687</v>
      </c>
    </row>
    <row r="15" spans="1:7" s="108" customFormat="1" ht="37.5" customHeight="1" x14ac:dyDescent="0.25">
      <c r="A15" s="759" t="s">
        <v>356</v>
      </c>
      <c r="B15" s="760"/>
      <c r="C15" s="652">
        <v>1000988.017</v>
      </c>
      <c r="D15" s="652">
        <v>1282258.9063321275</v>
      </c>
      <c r="E15" s="652">
        <v>2246610.8926876318</v>
      </c>
      <c r="F15" s="652">
        <v>535798.79799999995</v>
      </c>
      <c r="G15" s="652">
        <v>5065656.614019759</v>
      </c>
    </row>
    <row r="16" spans="1:7" s="108" customFormat="1" ht="37.5" customHeight="1" x14ac:dyDescent="0.25">
      <c r="A16" s="759" t="s">
        <v>357</v>
      </c>
      <c r="B16" s="760"/>
      <c r="C16" s="652">
        <v>1282213.0179999999</v>
      </c>
      <c r="D16" s="652">
        <v>962392.76616966794</v>
      </c>
      <c r="E16" s="652">
        <v>1087877.9252974</v>
      </c>
      <c r="F16" s="652">
        <v>543265.23499999999</v>
      </c>
      <c r="G16" s="652">
        <v>3875748.9444670677</v>
      </c>
    </row>
    <row r="17" spans="1:7" s="108" customFormat="1" ht="37.5" customHeight="1" x14ac:dyDescent="0.25">
      <c r="A17" s="759" t="s">
        <v>358</v>
      </c>
      <c r="B17" s="760"/>
      <c r="C17" s="652">
        <v>1039353.4889999999</v>
      </c>
      <c r="D17" s="652">
        <v>1150165.0125750084</v>
      </c>
      <c r="E17" s="652">
        <v>990112.12105999992</v>
      </c>
      <c r="F17" s="652">
        <v>528037.53003999998</v>
      </c>
      <c r="G17" s="652">
        <v>3707668.1526750084</v>
      </c>
    </row>
    <row r="18" spans="1:7" s="108" customFormat="1" ht="37.5" customHeight="1" x14ac:dyDescent="0.25">
      <c r="A18" s="759" t="s">
        <v>359</v>
      </c>
      <c r="B18" s="760"/>
      <c r="C18" s="652">
        <v>1225549.1980000001</v>
      </c>
      <c r="D18" s="652">
        <v>1751849.38983</v>
      </c>
      <c r="E18" s="652">
        <v>2315487.6661300007</v>
      </c>
      <c r="F18" s="652">
        <v>663146.78120000008</v>
      </c>
      <c r="G18" s="652">
        <v>5956033.0351600004</v>
      </c>
    </row>
    <row r="19" spans="1:7" s="108" customFormat="1" ht="33.75" customHeight="1" x14ac:dyDescent="0.25">
      <c r="A19" s="759" t="s">
        <v>360</v>
      </c>
      <c r="B19" s="760"/>
      <c r="C19" s="652">
        <v>2012139.6529999999</v>
      </c>
      <c r="D19" s="652">
        <v>2338450.0852517956</v>
      </c>
      <c r="E19" s="652">
        <v>3458554.7855996247</v>
      </c>
      <c r="F19" s="652">
        <v>1357060.5137700001</v>
      </c>
      <c r="G19" s="652">
        <v>9166205.0376214199</v>
      </c>
    </row>
    <row r="20" spans="1:7" s="57" customFormat="1" ht="37.5" customHeight="1" thickBot="1" x14ac:dyDescent="0.3">
      <c r="A20" s="761" t="s">
        <v>569</v>
      </c>
      <c r="B20" s="762"/>
      <c r="C20" s="656">
        <v>10885765.300999999</v>
      </c>
      <c r="D20" s="656">
        <v>14014115.707469391</v>
      </c>
      <c r="E20" s="656">
        <v>16730848.375754373</v>
      </c>
      <c r="F20" s="656">
        <v>6168553.4450699994</v>
      </c>
      <c r="G20" s="657">
        <v>47799282.829293758</v>
      </c>
    </row>
    <row r="22" spans="1:7" ht="9.75" customHeight="1" x14ac:dyDescent="0.2"/>
  </sheetData>
  <mergeCells count="16">
    <mergeCell ref="A11:B11"/>
    <mergeCell ref="A12:B12"/>
    <mergeCell ref="A13:B13"/>
    <mergeCell ref="A14:B14"/>
    <mergeCell ref="A20:B20"/>
    <mergeCell ref="A15:B15"/>
    <mergeCell ref="A16:B16"/>
    <mergeCell ref="A17:B17"/>
    <mergeCell ref="A18:B18"/>
    <mergeCell ref="A19:B19"/>
    <mergeCell ref="C8:G8"/>
    <mergeCell ref="F9:G9"/>
    <mergeCell ref="B1:B2"/>
    <mergeCell ref="A6:B6"/>
    <mergeCell ref="A10:B10"/>
    <mergeCell ref="A7:B7"/>
  </mergeCells>
  <pageMargins left="0.59055118110236227" right="0.59055118110236227" top="0.51181102362204722" bottom="0.51181102362204722" header="0.51181102362204722" footer="0.51181102362204722"/>
  <pageSetup paperSize="9" scale="85" firstPageNumber="18" orientation="portrait" useFirstPageNumber="1" r:id="rId1"/>
  <headerFooter>
    <oddFooter>&amp;C&amp;"Arial,Regular"&amp;10 &amp;11&amp;P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99"/>
  <sheetViews>
    <sheetView view="pageBreakPreview" zoomScaleNormal="80" zoomScaleSheetLayoutView="100" workbookViewId="0">
      <pane xSplit="2" ySplit="6" topLeftCell="C7" activePane="bottomRight" state="frozen"/>
      <selection activeCell="D13" sqref="D13"/>
      <selection pane="topRight" activeCell="D13" sqref="D13"/>
      <selection pane="bottomLeft" activeCell="D13" sqref="D13"/>
      <selection pane="bottomRight" activeCell="E28" sqref="E28"/>
    </sheetView>
  </sheetViews>
  <sheetFormatPr defaultColWidth="8.85546875" defaultRowHeight="15" x14ac:dyDescent="0.2"/>
  <cols>
    <col min="1" max="1" width="8.5703125" style="50" bestFit="1" customWidth="1"/>
    <col min="2" max="2" width="8" style="324" customWidth="1"/>
    <col min="3" max="3" width="21.28515625" style="324" customWidth="1"/>
    <col min="4" max="4" width="24.5703125" style="324" customWidth="1"/>
    <col min="5" max="6" width="14.85546875" style="324" customWidth="1"/>
    <col min="7" max="7" width="24.7109375" style="50" customWidth="1"/>
    <col min="8" max="8" width="9" style="50" bestFit="1" customWidth="1"/>
    <col min="9" max="9" width="14.28515625" style="50" bestFit="1" customWidth="1"/>
    <col min="10" max="10" width="8.85546875" style="50"/>
    <col min="11" max="11" width="9" style="50" bestFit="1" customWidth="1"/>
    <col min="12" max="15" width="8.85546875" style="50"/>
    <col min="16" max="16" width="11.5703125" style="50" bestFit="1" customWidth="1"/>
    <col min="17" max="16384" width="8.85546875" style="50"/>
  </cols>
  <sheetData>
    <row r="1" spans="1:9" s="324" customFormat="1" ht="18.75" customHeight="1" x14ac:dyDescent="0.25">
      <c r="A1" s="511" t="s">
        <v>580</v>
      </c>
      <c r="B1" s="742">
        <v>5</v>
      </c>
      <c r="C1" s="360" t="s">
        <v>593</v>
      </c>
    </row>
    <row r="2" spans="1:9" s="324" customFormat="1" ht="18.75" customHeight="1" x14ac:dyDescent="0.2">
      <c r="A2" s="447" t="s">
        <v>581</v>
      </c>
      <c r="B2" s="742"/>
      <c r="C2" s="361" t="s">
        <v>594</v>
      </c>
    </row>
    <row r="3" spans="1:9" ht="6.75" customHeight="1" x14ac:dyDescent="0.2">
      <c r="A3" s="576"/>
      <c r="B3" s="577"/>
      <c r="C3" s="577"/>
      <c r="D3" s="577"/>
      <c r="E3" s="577"/>
      <c r="F3" s="577"/>
      <c r="G3" s="370"/>
    </row>
    <row r="4" spans="1:9" ht="6" customHeight="1" x14ac:dyDescent="0.2">
      <c r="A4" s="606"/>
      <c r="B4" s="606"/>
      <c r="C4" s="606"/>
      <c r="D4" s="606"/>
      <c r="E4" s="606"/>
      <c r="F4" s="606"/>
    </row>
    <row r="5" spans="1:9" ht="45.75" customHeight="1" x14ac:dyDescent="0.2">
      <c r="A5" s="748" t="s">
        <v>570</v>
      </c>
      <c r="B5" s="758"/>
      <c r="C5" s="748" t="s">
        <v>571</v>
      </c>
      <c r="D5" s="658" t="s">
        <v>572</v>
      </c>
      <c r="E5" s="658" t="s">
        <v>573</v>
      </c>
      <c r="F5" s="658"/>
      <c r="I5" s="512"/>
    </row>
    <row r="6" spans="1:9" s="57" customFormat="1" ht="26.25" customHeight="1" x14ac:dyDescent="0.25">
      <c r="A6" s="607"/>
      <c r="B6" s="607"/>
      <c r="C6" s="764"/>
      <c r="D6" s="659" t="s">
        <v>1</v>
      </c>
      <c r="E6" s="607" t="s">
        <v>147</v>
      </c>
      <c r="F6" s="607" t="s">
        <v>148</v>
      </c>
    </row>
    <row r="7" spans="1:9" ht="3.75" customHeight="1" x14ac:dyDescent="0.2">
      <c r="A7" s="660"/>
      <c r="B7" s="578"/>
      <c r="C7" s="661"/>
      <c r="D7" s="662"/>
      <c r="E7" s="663"/>
      <c r="F7" s="663"/>
    </row>
    <row r="8" spans="1:9" ht="15.75" customHeight="1" x14ac:dyDescent="0.2">
      <c r="A8" s="347" t="s">
        <v>595</v>
      </c>
      <c r="B8" s="452"/>
      <c r="C8" s="664">
        <v>22954</v>
      </c>
      <c r="D8" s="665">
        <v>47799282.829293758</v>
      </c>
      <c r="E8" s="666">
        <v>2.7134382150016023</v>
      </c>
      <c r="F8" s="666">
        <v>8.8202129437675865</v>
      </c>
    </row>
    <row r="9" spans="1:9" ht="15.75" customHeight="1" x14ac:dyDescent="0.2">
      <c r="A9" s="347" t="s">
        <v>584</v>
      </c>
      <c r="B9" s="452"/>
      <c r="C9" s="664">
        <v>22716</v>
      </c>
      <c r="D9" s="665">
        <v>46536542.50112769</v>
      </c>
      <c r="E9" s="666">
        <v>0.33035657707875998</v>
      </c>
      <c r="F9" s="666">
        <v>8.4902035677391012</v>
      </c>
    </row>
    <row r="10" spans="1:9" ht="3.75" customHeight="1" x14ac:dyDescent="0.2">
      <c r="A10" s="347"/>
      <c r="B10" s="452"/>
      <c r="C10" s="664"/>
      <c r="D10" s="665"/>
      <c r="E10" s="666"/>
      <c r="F10" s="666"/>
    </row>
    <row r="11" spans="1:9" ht="15.75" customHeight="1" x14ac:dyDescent="0.2">
      <c r="A11" s="347" t="s">
        <v>542</v>
      </c>
      <c r="B11" s="452"/>
      <c r="C11" s="664">
        <v>22950</v>
      </c>
      <c r="D11" s="665">
        <v>46383312.178678453</v>
      </c>
      <c r="E11" s="666">
        <v>2.1271214011664625</v>
      </c>
      <c r="F11" s="666">
        <v>10.307542949644045</v>
      </c>
    </row>
    <row r="12" spans="1:9" ht="15.75" customHeight="1" x14ac:dyDescent="0.2">
      <c r="A12" s="347" t="s">
        <v>541</v>
      </c>
      <c r="B12" s="452"/>
      <c r="C12" s="664">
        <v>22546</v>
      </c>
      <c r="D12" s="665">
        <v>45417232.506221093</v>
      </c>
      <c r="E12" s="666">
        <v>3.3972189560694801</v>
      </c>
      <c r="F12" s="666">
        <v>10.564129404136494</v>
      </c>
    </row>
    <row r="13" spans="1:9" ht="15.75" customHeight="1" x14ac:dyDescent="0.2">
      <c r="A13" s="347" t="s">
        <v>540</v>
      </c>
      <c r="B13" s="452"/>
      <c r="C13" s="664">
        <v>21897</v>
      </c>
      <c r="D13" s="665">
        <v>43925003.945722699</v>
      </c>
      <c r="E13" s="666">
        <v>2.4019483112593747</v>
      </c>
      <c r="F13" s="666">
        <v>12.946455940269956</v>
      </c>
    </row>
    <row r="14" spans="1:9" ht="15.75" customHeight="1" x14ac:dyDescent="0.2">
      <c r="A14" s="347" t="s">
        <v>539</v>
      </c>
      <c r="B14" s="452"/>
      <c r="C14" s="664">
        <v>22108</v>
      </c>
      <c r="D14" s="665">
        <v>42894695.530800812</v>
      </c>
      <c r="E14" s="666">
        <v>2.0110088591462727</v>
      </c>
      <c r="F14" s="666">
        <v>16.605843398585975</v>
      </c>
    </row>
    <row r="15" spans="1:9" ht="3.75" customHeight="1" x14ac:dyDescent="0.2">
      <c r="A15" s="347"/>
      <c r="B15" s="452"/>
      <c r="C15" s="664"/>
      <c r="D15" s="665"/>
      <c r="E15" s="666"/>
      <c r="F15" s="666"/>
    </row>
    <row r="16" spans="1:9" ht="15.75" customHeight="1" x14ac:dyDescent="0.2">
      <c r="A16" s="347" t="s">
        <v>538</v>
      </c>
      <c r="B16" s="452"/>
      <c r="C16" s="664">
        <v>22995</v>
      </c>
      <c r="D16" s="665">
        <v>42049084.712051533</v>
      </c>
      <c r="E16" s="666">
        <v>2.3646793712484002</v>
      </c>
      <c r="F16" s="666">
        <v>23.141239507095406</v>
      </c>
    </row>
    <row r="17" spans="1:12" ht="15.75" customHeight="1" x14ac:dyDescent="0.2">
      <c r="A17" s="347" t="s">
        <v>537</v>
      </c>
      <c r="B17" s="452"/>
      <c r="C17" s="664">
        <v>21619</v>
      </c>
      <c r="D17" s="665">
        <v>41077728.14835</v>
      </c>
      <c r="E17" s="666">
        <v>5.6251199924089548</v>
      </c>
      <c r="F17" s="666">
        <v>22.850230439294933</v>
      </c>
    </row>
    <row r="18" spans="1:12" ht="15.75" customHeight="1" x14ac:dyDescent="0.2">
      <c r="A18" s="347" t="s">
        <v>536</v>
      </c>
      <c r="B18" s="452"/>
      <c r="C18" s="664">
        <v>20476</v>
      </c>
      <c r="D18" s="665">
        <v>38890112.646785319</v>
      </c>
      <c r="E18" s="666">
        <v>5.7197009776690066</v>
      </c>
      <c r="F18" s="666">
        <v>20.206087245342829</v>
      </c>
    </row>
    <row r="19" spans="1:12" ht="15.75" customHeight="1" x14ac:dyDescent="0.2">
      <c r="A19" s="347" t="s">
        <v>535</v>
      </c>
      <c r="B19" s="452"/>
      <c r="C19" s="664">
        <v>19780</v>
      </c>
      <c r="D19" s="665">
        <v>36786060.012598798</v>
      </c>
      <c r="E19" s="666">
        <v>7.7284097276801447</v>
      </c>
      <c r="F19" s="666">
        <v>14.176962621944568</v>
      </c>
    </row>
    <row r="20" spans="1:12" ht="3.75" customHeight="1" x14ac:dyDescent="0.2">
      <c r="A20" s="347"/>
      <c r="B20" s="452"/>
      <c r="C20" s="664"/>
      <c r="D20" s="665"/>
      <c r="E20" s="666"/>
      <c r="F20" s="666"/>
    </row>
    <row r="21" spans="1:12" ht="15.75" customHeight="1" x14ac:dyDescent="0.2">
      <c r="A21" s="347" t="s">
        <v>534</v>
      </c>
      <c r="B21" s="452"/>
      <c r="C21" s="664">
        <v>19602</v>
      </c>
      <c r="D21" s="665">
        <v>34147037.077394903</v>
      </c>
      <c r="E21" s="666">
        <v>2.1227697556008565</v>
      </c>
      <c r="F21" s="666">
        <v>6.7973561607436466</v>
      </c>
    </row>
    <row r="22" spans="1:12" ht="15.75" customHeight="1" x14ac:dyDescent="0.2">
      <c r="A22" s="347" t="s">
        <v>533</v>
      </c>
      <c r="B22" s="452"/>
      <c r="C22" s="664">
        <v>18811</v>
      </c>
      <c r="D22" s="665">
        <v>33437241.429228008</v>
      </c>
      <c r="E22" s="666">
        <v>3.3517181343936358</v>
      </c>
      <c r="F22" s="666">
        <v>9.5635449204658443</v>
      </c>
    </row>
    <row r="23" spans="1:12" ht="15.75" customHeight="1" x14ac:dyDescent="0.2">
      <c r="A23" s="347" t="s">
        <v>532</v>
      </c>
      <c r="B23" s="452"/>
      <c r="C23" s="667">
        <v>17513</v>
      </c>
      <c r="D23" s="668">
        <v>32352864.599452343</v>
      </c>
      <c r="E23" s="669">
        <v>0.41716375223023761</v>
      </c>
      <c r="F23" s="669">
        <v>8.0731802855471102</v>
      </c>
    </row>
    <row r="24" spans="1:12" ht="15.75" customHeight="1" x14ac:dyDescent="0.25">
      <c r="A24" s="347" t="s">
        <v>531</v>
      </c>
      <c r="B24" s="452"/>
      <c r="C24" s="664">
        <v>17328</v>
      </c>
      <c r="D24" s="665">
        <v>32218460.859221201</v>
      </c>
      <c r="E24" s="666">
        <v>0.76559297178499719</v>
      </c>
      <c r="F24" s="666">
        <v>9.3597130777194621</v>
      </c>
      <c r="H24" s="371"/>
      <c r="I24" s="489"/>
      <c r="L24" s="555"/>
    </row>
    <row r="25" spans="1:12" ht="3.75" customHeight="1" x14ac:dyDescent="0.25">
      <c r="A25" s="347"/>
      <c r="B25" s="452"/>
      <c r="C25" s="667"/>
      <c r="D25" s="668"/>
      <c r="E25" s="669"/>
      <c r="F25" s="669"/>
      <c r="H25" s="371"/>
      <c r="I25" s="489"/>
      <c r="L25" s="555"/>
    </row>
    <row r="26" spans="1:12" x14ac:dyDescent="0.25">
      <c r="A26" s="347" t="s">
        <v>529</v>
      </c>
      <c r="B26" s="452"/>
      <c r="C26" s="667">
        <v>17546</v>
      </c>
      <c r="D26" s="668">
        <v>31973672.668450009</v>
      </c>
      <c r="E26" s="669">
        <v>4.7678807205620899</v>
      </c>
      <c r="F26" s="669">
        <v>15.738214537652382</v>
      </c>
      <c r="H26" s="371"/>
      <c r="I26" s="489"/>
      <c r="L26" s="555"/>
    </row>
    <row r="27" spans="1:12" x14ac:dyDescent="0.2">
      <c r="A27" s="347" t="s">
        <v>528</v>
      </c>
      <c r="B27" s="452"/>
      <c r="C27" s="667">
        <v>17305</v>
      </c>
      <c r="D27" s="668">
        <v>30518583.0318841</v>
      </c>
      <c r="E27" s="669">
        <v>1.9458513766375201</v>
      </c>
      <c r="F27" s="669">
        <v>23.179025841493427</v>
      </c>
      <c r="H27" s="371"/>
      <c r="I27" s="489"/>
    </row>
    <row r="28" spans="1:12" x14ac:dyDescent="0.2">
      <c r="A28" s="347" t="s">
        <v>527</v>
      </c>
      <c r="B28" s="452"/>
      <c r="C28" s="667">
        <v>16619</v>
      </c>
      <c r="D28" s="668">
        <v>29936071.571106501</v>
      </c>
      <c r="E28" s="669">
        <v>1.6125572228659451</v>
      </c>
      <c r="F28" s="669">
        <v>6.112403453755519</v>
      </c>
      <c r="H28" s="371"/>
      <c r="I28" s="489"/>
    </row>
    <row r="29" spans="1:12" x14ac:dyDescent="0.2">
      <c r="A29" s="347" t="s">
        <v>526</v>
      </c>
      <c r="B29" s="452"/>
      <c r="C29" s="667">
        <v>16632</v>
      </c>
      <c r="D29" s="668">
        <v>29460996.149765201</v>
      </c>
      <c r="E29" s="669">
        <v>6.6428348170042284</v>
      </c>
      <c r="F29" s="669">
        <v>-6.0825922876622087</v>
      </c>
      <c r="H29" s="371"/>
      <c r="I29" s="489"/>
    </row>
    <row r="30" spans="1:12" ht="3.75" customHeight="1" x14ac:dyDescent="0.2">
      <c r="A30" s="347"/>
      <c r="B30" s="452"/>
      <c r="C30" s="667"/>
      <c r="D30" s="668"/>
      <c r="E30" s="669"/>
      <c r="F30" s="669"/>
      <c r="H30" s="371"/>
      <c r="I30" s="489"/>
    </row>
    <row r="31" spans="1:12" x14ac:dyDescent="0.2">
      <c r="A31" s="347" t="s">
        <v>525</v>
      </c>
      <c r="B31" s="452"/>
      <c r="C31" s="667">
        <v>17413</v>
      </c>
      <c r="D31" s="668">
        <v>27625856.158380788</v>
      </c>
      <c r="E31" s="669">
        <v>11.5034091219564</v>
      </c>
      <c r="F31" s="669">
        <v>-12.936906152071415</v>
      </c>
      <c r="H31" s="371"/>
      <c r="I31" s="489"/>
    </row>
    <row r="32" spans="1:12" x14ac:dyDescent="0.2">
      <c r="A32" s="347" t="s">
        <v>524</v>
      </c>
      <c r="B32" s="452"/>
      <c r="C32" s="667">
        <v>16589</v>
      </c>
      <c r="D32" s="668">
        <v>24775795.086377237</v>
      </c>
      <c r="E32" s="669">
        <v>-12.1788856681284</v>
      </c>
      <c r="F32" s="669">
        <v>-21.013191076785894</v>
      </c>
      <c r="H32" s="371"/>
      <c r="I32" s="489"/>
    </row>
    <row r="33" spans="1:12" x14ac:dyDescent="0.2">
      <c r="A33" s="347" t="s">
        <v>523</v>
      </c>
      <c r="B33" s="452"/>
      <c r="C33" s="667">
        <v>14626</v>
      </c>
      <c r="D33" s="668">
        <v>28211661.028065246</v>
      </c>
      <c r="E33" s="669">
        <v>-10.065292512650164</v>
      </c>
      <c r="F33" s="669">
        <v>42.626752188327231</v>
      </c>
      <c r="H33" s="371"/>
      <c r="I33" s="489"/>
    </row>
    <row r="34" spans="1:12" x14ac:dyDescent="0.2">
      <c r="A34" s="347" t="s">
        <v>522</v>
      </c>
      <c r="B34" s="452"/>
      <c r="C34" s="667">
        <v>14241</v>
      </c>
      <c r="D34" s="668">
        <v>31369047.408124924</v>
      </c>
      <c r="E34" s="669">
        <v>-1.1402107230194083</v>
      </c>
      <c r="F34" s="669">
        <v>-10.476851051272282</v>
      </c>
      <c r="H34" s="371"/>
      <c r="I34" s="517"/>
    </row>
    <row r="35" spans="1:12" ht="3.75" customHeight="1" x14ac:dyDescent="0.2">
      <c r="A35" s="670"/>
      <c r="B35" s="567"/>
      <c r="C35" s="667"/>
      <c r="D35" s="668"/>
      <c r="E35" s="669"/>
      <c r="F35" s="669"/>
      <c r="L35" s="304"/>
    </row>
    <row r="36" spans="1:12" x14ac:dyDescent="0.2">
      <c r="A36" s="347" t="s">
        <v>516</v>
      </c>
      <c r="B36" s="452"/>
      <c r="C36" s="667">
        <v>14160</v>
      </c>
      <c r="D36" s="668">
        <v>31730845.915761199</v>
      </c>
      <c r="E36" s="669">
        <v>1.1599528726428858</v>
      </c>
      <c r="F36" s="669">
        <v>-14.191001403082829</v>
      </c>
      <c r="H36" s="371"/>
      <c r="I36" s="489"/>
    </row>
    <row r="37" spans="1:12" x14ac:dyDescent="0.2">
      <c r="A37" s="347" t="s">
        <v>514</v>
      </c>
      <c r="B37" s="452"/>
      <c r="C37" s="667">
        <v>13598</v>
      </c>
      <c r="D37" s="668">
        <v>31367003.458087124</v>
      </c>
      <c r="E37" s="669">
        <v>58.578887810130723</v>
      </c>
      <c r="F37" s="669">
        <v>-13.054445840644796</v>
      </c>
      <c r="H37" s="371"/>
      <c r="I37" s="489"/>
    </row>
    <row r="38" spans="1:12" x14ac:dyDescent="0.2">
      <c r="A38" s="347" t="s">
        <v>508</v>
      </c>
      <c r="B38" s="452"/>
      <c r="C38" s="667">
        <v>12676</v>
      </c>
      <c r="D38" s="668">
        <v>19780062.712788973</v>
      </c>
      <c r="E38" s="669">
        <v>-43.550294103175958</v>
      </c>
      <c r="F38" s="669">
        <v>-44.931689761532596</v>
      </c>
      <c r="H38" s="371"/>
      <c r="I38" s="489"/>
    </row>
    <row r="39" spans="1:12" x14ac:dyDescent="0.2">
      <c r="A39" s="347" t="s">
        <v>506</v>
      </c>
      <c r="B39" s="452"/>
      <c r="C39" s="667">
        <v>11857</v>
      </c>
      <c r="D39" s="668">
        <v>35040151.934435204</v>
      </c>
      <c r="E39" s="669">
        <v>-5.2417210634712141</v>
      </c>
      <c r="F39" s="669">
        <v>-6.3035247257384146</v>
      </c>
    </row>
    <row r="40" spans="1:12" ht="3.75" customHeight="1" x14ac:dyDescent="0.2">
      <c r="A40" s="670"/>
      <c r="B40" s="567"/>
      <c r="C40" s="667"/>
      <c r="D40" s="668"/>
      <c r="E40" s="669"/>
      <c r="F40" s="669"/>
      <c r="L40" s="304"/>
    </row>
    <row r="41" spans="1:12" x14ac:dyDescent="0.2">
      <c r="A41" s="347" t="s">
        <v>503</v>
      </c>
      <c r="B41" s="353"/>
      <c r="C41" s="667">
        <v>11862</v>
      </c>
      <c r="D41" s="668">
        <v>36978459.6424613</v>
      </c>
      <c r="E41" s="669">
        <v>2.49983457518384</v>
      </c>
      <c r="F41" s="669">
        <v>1.280188710765106</v>
      </c>
    </row>
    <row r="42" spans="1:12" x14ac:dyDescent="0.2">
      <c r="A42" s="347" t="s">
        <v>501</v>
      </c>
      <c r="B42" s="353"/>
      <c r="C42" s="667">
        <v>11018</v>
      </c>
      <c r="D42" s="668">
        <v>36076604.216700003</v>
      </c>
      <c r="E42" s="669">
        <v>0.42105889209301373</v>
      </c>
      <c r="F42" s="669">
        <v>-0.59194306154084364</v>
      </c>
    </row>
    <row r="43" spans="1:12" x14ac:dyDescent="0.2">
      <c r="A43" s="347" t="s">
        <v>498</v>
      </c>
      <c r="B43" s="353"/>
      <c r="C43" s="667">
        <v>10579</v>
      </c>
      <c r="D43" s="668">
        <v>35919138.660935</v>
      </c>
      <c r="E43" s="669">
        <v>-3.9531365698880925</v>
      </c>
      <c r="F43" s="669">
        <v>0.82650508427367164</v>
      </c>
    </row>
    <row r="44" spans="1:12" x14ac:dyDescent="0.2">
      <c r="A44" s="347" t="s">
        <v>495</v>
      </c>
      <c r="B44" s="353"/>
      <c r="C44" s="667">
        <v>9939</v>
      </c>
      <c r="D44" s="668">
        <v>37397513.440999985</v>
      </c>
      <c r="E44" s="669">
        <v>2.4279338631139122</v>
      </c>
      <c r="F44" s="669">
        <v>0.73694492098153508</v>
      </c>
    </row>
    <row r="45" spans="1:12" ht="3.75" customHeight="1" x14ac:dyDescent="0.2">
      <c r="A45" s="670"/>
      <c r="B45" s="567"/>
      <c r="C45" s="667"/>
      <c r="D45" s="668"/>
      <c r="E45" s="669"/>
      <c r="F45" s="669"/>
      <c r="L45" s="304"/>
    </row>
    <row r="46" spans="1:12" x14ac:dyDescent="0.2">
      <c r="A46" s="347" t="s">
        <v>479</v>
      </c>
      <c r="B46" s="353"/>
      <c r="C46" s="667">
        <v>9892</v>
      </c>
      <c r="D46" s="668">
        <v>36511049.310999997</v>
      </c>
      <c r="E46" s="669">
        <v>0.61609995740486201</v>
      </c>
      <c r="F46" s="669">
        <v>4.0854541701630955</v>
      </c>
    </row>
    <row r="47" spans="1:12" x14ac:dyDescent="0.2">
      <c r="A47" s="347" t="s">
        <v>477</v>
      </c>
      <c r="B47" s="353"/>
      <c r="C47" s="667">
        <v>9905</v>
      </c>
      <c r="D47" s="668">
        <v>36287482.148937099</v>
      </c>
      <c r="E47" s="669">
        <v>1.8604604615554274</v>
      </c>
      <c r="F47" s="669">
        <v>5.1963479909743926</v>
      </c>
    </row>
    <row r="48" spans="1:12" x14ac:dyDescent="0.2">
      <c r="A48" s="347" t="s">
        <v>474</v>
      </c>
      <c r="B48" s="353"/>
      <c r="C48" s="667">
        <v>9580</v>
      </c>
      <c r="D48" s="668">
        <v>35624698.7148</v>
      </c>
      <c r="E48" s="669">
        <v>-4.0384511681210533</v>
      </c>
      <c r="F48" s="669">
        <v>5.320354235648816</v>
      </c>
    </row>
    <row r="49" spans="1:16" ht="15" customHeight="1" x14ac:dyDescent="0.2">
      <c r="A49" s="671" t="s">
        <v>470</v>
      </c>
      <c r="B49" s="672"/>
      <c r="C49" s="673">
        <v>9259</v>
      </c>
      <c r="D49" s="674">
        <v>37123930.520560004</v>
      </c>
      <c r="E49" s="675">
        <v>5.832651806309725</v>
      </c>
      <c r="F49" s="675">
        <v>5.9065967821403875</v>
      </c>
      <c r="L49" s="304"/>
    </row>
    <row r="50" spans="1:16" ht="3.75" customHeight="1" x14ac:dyDescent="0.2">
      <c r="A50" s="670"/>
      <c r="B50" s="567"/>
      <c r="C50" s="667"/>
      <c r="D50" s="668"/>
      <c r="E50" s="669"/>
      <c r="F50" s="669"/>
      <c r="L50" s="304"/>
    </row>
    <row r="51" spans="1:16" ht="15" customHeight="1" x14ac:dyDescent="0.2">
      <c r="A51" s="347" t="s">
        <v>468</v>
      </c>
      <c r="B51" s="353"/>
      <c r="C51" s="667">
        <v>8747</v>
      </c>
      <c r="D51" s="668">
        <v>35077955.514619999</v>
      </c>
      <c r="E51" s="669">
        <v>1.6899657017391327</v>
      </c>
      <c r="F51" s="669">
        <v>7.7347084119144176</v>
      </c>
      <c r="L51" s="304"/>
    </row>
    <row r="52" spans="1:16" ht="15" customHeight="1" x14ac:dyDescent="0.2">
      <c r="A52" s="347" t="s">
        <v>464</v>
      </c>
      <c r="B52" s="353"/>
      <c r="C52" s="667">
        <v>8844</v>
      </c>
      <c r="D52" s="668">
        <v>34495001.81513001</v>
      </c>
      <c r="E52" s="669">
        <v>1.9805343369691333</v>
      </c>
      <c r="F52" s="669">
        <v>8.1009391362968444</v>
      </c>
      <c r="L52" s="304"/>
      <c r="O52" s="428"/>
    </row>
    <row r="53" spans="1:16" ht="15" customHeight="1" x14ac:dyDescent="0.2">
      <c r="A53" s="347" t="s">
        <v>461</v>
      </c>
      <c r="B53" s="353"/>
      <c r="C53" s="667">
        <v>9405</v>
      </c>
      <c r="D53" s="668">
        <v>33825084.403999999</v>
      </c>
      <c r="E53" s="669">
        <v>-3.5043023498726407</v>
      </c>
      <c r="F53" s="669">
        <v>11.166990944337225</v>
      </c>
      <c r="L53" s="304"/>
    </row>
    <row r="54" spans="1:16" ht="15" customHeight="1" x14ac:dyDescent="0.2">
      <c r="A54" s="347" t="s">
        <v>456</v>
      </c>
      <c r="B54" s="353"/>
      <c r="C54" s="667">
        <v>9572</v>
      </c>
      <c r="D54" s="668">
        <v>35053463.758190006</v>
      </c>
      <c r="E54" s="669">
        <v>7.6594870314556527</v>
      </c>
      <c r="F54" s="669">
        <v>9.7438300897599603</v>
      </c>
      <c r="L54" s="304"/>
    </row>
    <row r="55" spans="1:16" ht="3.75" customHeight="1" x14ac:dyDescent="0.2">
      <c r="A55" s="670"/>
      <c r="B55" s="567"/>
      <c r="C55" s="667"/>
      <c r="D55" s="668"/>
      <c r="E55" s="669"/>
      <c r="F55" s="669"/>
      <c r="L55" s="304"/>
    </row>
    <row r="56" spans="1:16" ht="15" customHeight="1" x14ac:dyDescent="0.2">
      <c r="A56" s="347" t="s">
        <v>443</v>
      </c>
      <c r="B56" s="353"/>
      <c r="C56" s="667">
        <v>9791</v>
      </c>
      <c r="D56" s="668">
        <v>32559567.879000001</v>
      </c>
      <c r="E56" s="669">
        <v>2.0356480760671949</v>
      </c>
      <c r="F56" s="669">
        <v>8.0674251273403019</v>
      </c>
      <c r="L56" s="304"/>
    </row>
    <row r="57" spans="1:16" ht="15" customHeight="1" x14ac:dyDescent="0.25">
      <c r="A57" s="347" t="s">
        <v>441</v>
      </c>
      <c r="B57" s="353"/>
      <c r="C57" s="667">
        <v>9725</v>
      </c>
      <c r="D57" s="668">
        <v>31909992.726</v>
      </c>
      <c r="E57" s="669">
        <v>4.8729939602343402</v>
      </c>
      <c r="F57" s="669">
        <v>10.66735256497069</v>
      </c>
      <c r="L57" s="304"/>
      <c r="P57" s="433"/>
    </row>
    <row r="58" spans="1:16" ht="15" customHeight="1" x14ac:dyDescent="0.2">
      <c r="A58" s="347" t="s">
        <v>435</v>
      </c>
      <c r="B58" s="353"/>
      <c r="C58" s="667">
        <v>9983</v>
      </c>
      <c r="D58" s="668">
        <v>30427273.524869144</v>
      </c>
      <c r="E58" s="669">
        <v>-4.7396411709040294</v>
      </c>
      <c r="F58" s="669">
        <v>11.704242598302317</v>
      </c>
      <c r="L58" s="304"/>
    </row>
    <row r="59" spans="1:16" ht="15" customHeight="1" x14ac:dyDescent="0.2">
      <c r="A59" s="347" t="s">
        <v>427</v>
      </c>
      <c r="B59" s="353"/>
      <c r="C59" s="667">
        <v>10043</v>
      </c>
      <c r="D59" s="668">
        <v>31941170.387000002</v>
      </c>
      <c r="E59" s="669">
        <v>6.0149216999607438</v>
      </c>
      <c r="F59" s="669">
        <v>11.135310593788937</v>
      </c>
      <c r="L59" s="304"/>
    </row>
    <row r="60" spans="1:16" ht="3" hidden="1" customHeight="1" x14ac:dyDescent="0.2">
      <c r="A60" s="358"/>
      <c r="B60" s="359"/>
      <c r="C60" s="458"/>
      <c r="D60" s="323"/>
      <c r="E60" s="355"/>
      <c r="F60" s="355"/>
      <c r="L60" s="304"/>
    </row>
    <row r="61" spans="1:16" ht="15" hidden="1" customHeight="1" x14ac:dyDescent="0.2">
      <c r="A61" s="352" t="s">
        <v>421</v>
      </c>
      <c r="B61" s="353"/>
      <c r="C61" s="458">
        <v>10230</v>
      </c>
      <c r="D61" s="323">
        <v>30128938.336999997</v>
      </c>
      <c r="E61" s="355">
        <v>4.4904607149060389</v>
      </c>
      <c r="F61" s="355">
        <v>11.179314934363065</v>
      </c>
      <c r="L61" s="304"/>
    </row>
    <row r="62" spans="1:16" ht="15" hidden="1" customHeight="1" x14ac:dyDescent="0.2">
      <c r="A62" s="352" t="s">
        <v>419</v>
      </c>
      <c r="B62" s="353"/>
      <c r="C62" s="458">
        <v>9883</v>
      </c>
      <c r="D62" s="323">
        <v>28834152.066</v>
      </c>
      <c r="E62" s="355">
        <v>5.8555941551669388</v>
      </c>
      <c r="F62" s="355">
        <v>13.966059570439842</v>
      </c>
      <c r="L62" s="304"/>
    </row>
    <row r="63" spans="1:16" ht="15" hidden="1" customHeight="1" x14ac:dyDescent="0.2">
      <c r="A63" s="352" t="s">
        <v>413</v>
      </c>
      <c r="B63" s="353"/>
      <c r="C63" s="458">
        <v>10074</v>
      </c>
      <c r="D63" s="323">
        <v>27239138.655000001</v>
      </c>
      <c r="E63" s="355">
        <v>-5.2248211930648454</v>
      </c>
      <c r="F63" s="355">
        <v>8.2085478835582055</v>
      </c>
      <c r="L63" s="304"/>
    </row>
    <row r="64" spans="1:16" ht="15" hidden="1" customHeight="1" x14ac:dyDescent="0.2">
      <c r="A64" s="352" t="s">
        <v>412</v>
      </c>
      <c r="B64" s="353"/>
      <c r="C64" s="458">
        <v>9982</v>
      </c>
      <c r="D64" s="323">
        <v>28740793.73723828</v>
      </c>
      <c r="E64" s="355">
        <v>6.0568986080694192</v>
      </c>
      <c r="F64" s="355">
        <v>15.085907163788873</v>
      </c>
    </row>
    <row r="65" spans="1:6" ht="5.0999999999999996" hidden="1" customHeight="1" x14ac:dyDescent="0.2">
      <c r="A65" s="763"/>
      <c r="B65" s="765"/>
      <c r="C65" s="459"/>
      <c r="D65" s="372"/>
      <c r="E65" s="373"/>
      <c r="F65" s="373"/>
    </row>
    <row r="66" spans="1:6" ht="15" hidden="1" customHeight="1" x14ac:dyDescent="0.2">
      <c r="A66" s="352" t="s">
        <v>402</v>
      </c>
      <c r="B66" s="353"/>
      <c r="C66" s="458">
        <v>10000</v>
      </c>
      <c r="D66" s="323">
        <v>27099409.952999998</v>
      </c>
      <c r="E66" s="355">
        <v>7.1095471078233219</v>
      </c>
      <c r="F66" s="355">
        <v>9.7481389509728515</v>
      </c>
    </row>
    <row r="67" spans="1:6" ht="15" hidden="1" customHeight="1" x14ac:dyDescent="0.2">
      <c r="A67" s="352" t="s">
        <v>396</v>
      </c>
      <c r="B67" s="353"/>
      <c r="C67" s="458">
        <v>9835</v>
      </c>
      <c r="D67" s="323">
        <v>25300648.434000004</v>
      </c>
      <c r="E67" s="355">
        <v>0.50781936355473334</v>
      </c>
      <c r="F67" s="355">
        <v>10.717045309986453</v>
      </c>
    </row>
    <row r="68" spans="1:6" ht="15" hidden="1" customHeight="1" x14ac:dyDescent="0.2">
      <c r="A68" s="352" t="s">
        <v>363</v>
      </c>
      <c r="B68" s="353"/>
      <c r="C68" s="458">
        <v>9875</v>
      </c>
      <c r="D68" s="323">
        <v>25172816</v>
      </c>
      <c r="E68" s="355">
        <v>0.79875982943250001</v>
      </c>
      <c r="F68" s="355">
        <v>10.808037856278199</v>
      </c>
    </row>
    <row r="69" spans="1:6" ht="15" hidden="1" customHeight="1" x14ac:dyDescent="0.2">
      <c r="A69" s="352" t="s">
        <v>364</v>
      </c>
      <c r="B69" s="353"/>
      <c r="C69" s="458">
        <v>9774</v>
      </c>
      <c r="D69" s="323">
        <v>24973339</v>
      </c>
      <c r="E69" s="355">
        <v>1.1379023895808436</v>
      </c>
      <c r="F69" s="355">
        <v>21.150929363412974</v>
      </c>
    </row>
    <row r="70" spans="1:6" ht="5.0999999999999996" hidden="1" customHeight="1" x14ac:dyDescent="0.2">
      <c r="A70" s="763"/>
      <c r="B70" s="765"/>
      <c r="C70" s="459"/>
      <c r="D70" s="372"/>
      <c r="E70" s="373"/>
      <c r="F70" s="373"/>
    </row>
    <row r="71" spans="1:6" ht="15" hidden="1" customHeight="1" x14ac:dyDescent="0.2">
      <c r="A71" s="352" t="s">
        <v>365</v>
      </c>
      <c r="B71" s="353"/>
      <c r="C71" s="458">
        <v>9652</v>
      </c>
      <c r="D71" s="323">
        <v>24692364</v>
      </c>
      <c r="E71" s="355">
        <v>8.055158781021694</v>
      </c>
      <c r="F71" s="355">
        <v>11.273298911762097</v>
      </c>
    </row>
    <row r="72" spans="1:6" ht="15" hidden="1" customHeight="1" x14ac:dyDescent="0.2">
      <c r="A72" s="352" t="s">
        <v>366</v>
      </c>
      <c r="B72" s="353"/>
      <c r="C72" s="458">
        <v>9753</v>
      </c>
      <c r="D72" s="323">
        <v>22851629</v>
      </c>
      <c r="E72" s="355">
        <v>0.59042148123693194</v>
      </c>
      <c r="F72" s="355">
        <v>12.010470100164532</v>
      </c>
    </row>
    <row r="73" spans="1:6" ht="15" hidden="1" customHeight="1" x14ac:dyDescent="0.2">
      <c r="A73" s="352" t="s">
        <v>367</v>
      </c>
      <c r="B73" s="353"/>
      <c r="C73" s="458">
        <v>9392</v>
      </c>
      <c r="D73" s="323">
        <v>22717500</v>
      </c>
      <c r="E73" s="355">
        <v>10.20737906986864</v>
      </c>
      <c r="F73" s="355">
        <v>11.640188108864111</v>
      </c>
    </row>
    <row r="74" spans="1:6" ht="15" hidden="1" customHeight="1" x14ac:dyDescent="0.2">
      <c r="A74" s="352" t="s">
        <v>368</v>
      </c>
      <c r="B74" s="353"/>
      <c r="C74" s="458">
        <v>8719</v>
      </c>
      <c r="D74" s="323">
        <v>20613411</v>
      </c>
      <c r="E74" s="355">
        <v>-7.1080337308325419</v>
      </c>
      <c r="F74" s="355">
        <v>16.2897456412101</v>
      </c>
    </row>
    <row r="75" spans="1:6" ht="0.75" hidden="1" customHeight="1" thickBot="1" x14ac:dyDescent="0.25">
      <c r="A75" s="497"/>
      <c r="B75" s="498"/>
      <c r="C75" s="499"/>
      <c r="D75" s="500"/>
      <c r="E75" s="501"/>
      <c r="F75" s="501"/>
    </row>
    <row r="76" spans="1:6" ht="15" hidden="1" customHeight="1" x14ac:dyDescent="0.2">
      <c r="A76" s="352" t="s">
        <v>369</v>
      </c>
      <c r="B76" s="353"/>
      <c r="C76" s="458">
        <v>9324</v>
      </c>
      <c r="D76" s="323">
        <v>22190736</v>
      </c>
      <c r="E76" s="355">
        <v>8.7710102080094465</v>
      </c>
      <c r="F76" s="355">
        <v>25.647238759941953</v>
      </c>
    </row>
    <row r="77" spans="1:6" ht="15" hidden="1" customHeight="1" x14ac:dyDescent="0.2">
      <c r="A77" s="352" t="s">
        <v>370</v>
      </c>
      <c r="B77" s="353"/>
      <c r="C77" s="458">
        <v>8862</v>
      </c>
      <c r="D77" s="323">
        <v>20401333</v>
      </c>
      <c r="E77" s="355">
        <v>0.2578916602432913</v>
      </c>
      <c r="F77" s="355">
        <v>27.212458922881428</v>
      </c>
    </row>
    <row r="78" spans="1:6" ht="15" hidden="1" customHeight="1" x14ac:dyDescent="0.2">
      <c r="A78" s="352" t="s">
        <v>371</v>
      </c>
      <c r="B78" s="353"/>
      <c r="C78" s="458">
        <v>8818</v>
      </c>
      <c r="D78" s="323">
        <v>20348855</v>
      </c>
      <c r="E78" s="355">
        <v>14.797263395168631</v>
      </c>
      <c r="F78" s="355">
        <v>35.293353438103928</v>
      </c>
    </row>
    <row r="79" spans="1:6" ht="15.75" hidden="1" x14ac:dyDescent="0.2">
      <c r="A79" s="352" t="s">
        <v>372</v>
      </c>
      <c r="B79" s="353"/>
      <c r="C79" s="458">
        <v>8585</v>
      </c>
      <c r="D79" s="323">
        <v>17725906</v>
      </c>
      <c r="E79" s="355">
        <v>0.366709036522612</v>
      </c>
      <c r="F79" s="355">
        <v>14.217374226196705</v>
      </c>
    </row>
    <row r="80" spans="1:6" ht="15.75" hidden="1" x14ac:dyDescent="0.2">
      <c r="A80" s="763"/>
      <c r="B80" s="763"/>
      <c r="C80" s="459"/>
      <c r="D80" s="372"/>
      <c r="E80" s="373"/>
      <c r="F80" s="373"/>
    </row>
    <row r="81" spans="1:6" ht="15.75" hidden="1" x14ac:dyDescent="0.2">
      <c r="A81" s="352" t="s">
        <v>373</v>
      </c>
      <c r="B81" s="353"/>
      <c r="C81" s="458">
        <v>8781</v>
      </c>
      <c r="D81" s="323">
        <v>17661141</v>
      </c>
      <c r="E81" s="355">
        <v>10.125998825357</v>
      </c>
      <c r="F81" s="355">
        <v>12.915279691811071</v>
      </c>
    </row>
    <row r="82" spans="1:6" ht="15" hidden="1" customHeight="1" x14ac:dyDescent="0.2">
      <c r="A82" s="352" t="s">
        <v>374</v>
      </c>
      <c r="B82" s="353"/>
      <c r="C82" s="458">
        <v>8259</v>
      </c>
      <c r="D82" s="323">
        <v>16037213</v>
      </c>
      <c r="E82" s="355">
        <v>6.6265559694221139</v>
      </c>
      <c r="F82" s="355">
        <v>7.7100556616575027</v>
      </c>
    </row>
    <row r="83" spans="1:6" ht="15" hidden="1" customHeight="1" x14ac:dyDescent="0.2">
      <c r="A83" s="352" t="s">
        <v>375</v>
      </c>
      <c r="B83" s="353"/>
      <c r="C83" s="458">
        <v>7648</v>
      </c>
      <c r="D83" s="323">
        <v>15040543</v>
      </c>
      <c r="E83" s="355">
        <v>-3.0858378468100156</v>
      </c>
      <c r="F83" s="355">
        <v>-5.9496927811303877</v>
      </c>
    </row>
    <row r="84" spans="1:6" ht="15.75" hidden="1" x14ac:dyDescent="0.2">
      <c r="A84" s="352" t="s">
        <v>376</v>
      </c>
      <c r="B84" s="353"/>
      <c r="C84" s="458">
        <v>7766</v>
      </c>
      <c r="D84" s="323">
        <v>15519448</v>
      </c>
      <c r="E84" s="355">
        <v>-0.77748591766987585</v>
      </c>
      <c r="F84" s="355">
        <v>8.756361807723966</v>
      </c>
    </row>
    <row r="85" spans="1:6" ht="3.75" customHeight="1" thickBot="1" x14ac:dyDescent="0.25">
      <c r="A85" s="497"/>
      <c r="B85" s="498"/>
      <c r="C85" s="499"/>
      <c r="D85" s="500"/>
      <c r="E85" s="501"/>
      <c r="F85" s="501"/>
    </row>
    <row r="86" spans="1:6" ht="21.75" hidden="1" customHeight="1" x14ac:dyDescent="0.2">
      <c r="A86" s="352" t="s">
        <v>377</v>
      </c>
      <c r="B86" s="353"/>
      <c r="C86" s="458">
        <v>8038</v>
      </c>
      <c r="D86" s="323">
        <v>15641055</v>
      </c>
      <c r="E86" s="355">
        <v>5.0493564347524966</v>
      </c>
      <c r="F86" s="355">
        <v>11.873890009062318</v>
      </c>
    </row>
    <row r="87" spans="1:6" ht="15" hidden="1" customHeight="1" x14ac:dyDescent="0.2">
      <c r="A87" s="352" t="s">
        <v>378</v>
      </c>
      <c r="B87" s="353"/>
      <c r="C87" s="458">
        <v>8065</v>
      </c>
      <c r="D87" s="323">
        <v>14889244</v>
      </c>
      <c r="E87" s="355">
        <v>-6.8957834529836424</v>
      </c>
      <c r="F87" s="355">
        <v>0.16039931653369568</v>
      </c>
    </row>
    <row r="88" spans="1:6" ht="15" hidden="1" customHeight="1" x14ac:dyDescent="0.2">
      <c r="A88" s="352" t="s">
        <v>379</v>
      </c>
      <c r="B88" s="353"/>
      <c r="C88" s="458">
        <v>7571</v>
      </c>
      <c r="D88" s="323">
        <v>15992019</v>
      </c>
      <c r="E88" s="355">
        <v>12.068019713072013</v>
      </c>
      <c r="F88" s="355">
        <v>2.2740340976568771</v>
      </c>
    </row>
    <row r="89" spans="1:6" ht="15" hidden="1" customHeight="1" x14ac:dyDescent="0.2">
      <c r="A89" s="352" t="s">
        <v>380</v>
      </c>
      <c r="B89" s="353"/>
      <c r="C89" s="458">
        <v>7344</v>
      </c>
      <c r="D89" s="323">
        <v>14269922</v>
      </c>
      <c r="E89" s="355">
        <v>2.066752163834126</v>
      </c>
      <c r="F89" s="355">
        <v>-8.1255803346719482</v>
      </c>
    </row>
    <row r="90" spans="1:6" ht="1.5" hidden="1" customHeight="1" thickBot="1" x14ac:dyDescent="0.25">
      <c r="A90" s="374"/>
      <c r="B90" s="374"/>
      <c r="C90" s="374"/>
      <c r="D90" s="374"/>
      <c r="E90" s="375"/>
      <c r="F90" s="374"/>
    </row>
    <row r="91" spans="1:6" ht="15.75" hidden="1" x14ac:dyDescent="0.2">
      <c r="A91" s="352"/>
      <c r="B91" s="353"/>
      <c r="C91" s="376"/>
    </row>
    <row r="92" spans="1:6" ht="15.75" x14ac:dyDescent="0.2">
      <c r="A92" s="352"/>
      <c r="B92" s="353"/>
      <c r="C92" s="376"/>
    </row>
    <row r="93" spans="1:6" ht="15.75" x14ac:dyDescent="0.2">
      <c r="A93" s="352"/>
      <c r="B93" s="353"/>
      <c r="C93" s="376"/>
    </row>
    <row r="94" spans="1:6" ht="15.75" x14ac:dyDescent="0.2">
      <c r="A94" s="352"/>
      <c r="B94" s="353"/>
      <c r="C94" s="376"/>
    </row>
    <row r="95" spans="1:6" x14ac:dyDescent="0.2">
      <c r="A95" s="324"/>
      <c r="D95" s="50"/>
      <c r="E95" s="50"/>
      <c r="F95" s="50"/>
    </row>
    <row r="96" spans="1:6" ht="15.75" x14ac:dyDescent="0.2">
      <c r="B96" s="352"/>
      <c r="C96" s="353"/>
      <c r="D96" s="50"/>
      <c r="E96" s="50"/>
      <c r="F96" s="50"/>
    </row>
    <row r="97" spans="2:6" ht="8.1" customHeight="1" x14ac:dyDescent="0.2">
      <c r="B97" s="352"/>
      <c r="C97" s="353"/>
      <c r="D97" s="50"/>
      <c r="E97" s="50"/>
      <c r="F97" s="50"/>
    </row>
    <row r="98" spans="2:6" ht="15.75" x14ac:dyDescent="0.2">
      <c r="B98" s="352"/>
      <c r="C98" s="353"/>
      <c r="D98" s="50"/>
      <c r="E98" s="50"/>
      <c r="F98" s="50"/>
    </row>
    <row r="99" spans="2:6" ht="15.75" x14ac:dyDescent="0.2">
      <c r="B99" s="352"/>
      <c r="C99" s="353"/>
      <c r="D99" s="50"/>
      <c r="E99" s="50"/>
      <c r="F99" s="50"/>
    </row>
  </sheetData>
  <mergeCells count="6">
    <mergeCell ref="A80:B80"/>
    <mergeCell ref="C5:C6"/>
    <mergeCell ref="A5:B5"/>
    <mergeCell ref="B1:B2"/>
    <mergeCell ref="A65:B65"/>
    <mergeCell ref="A70:B70"/>
  </mergeCells>
  <pageMargins left="0.59055118110236227" right="0.59055118110236227" top="0.51181102362204722" bottom="0.74803149606299213" header="0.51181102362204722" footer="0.51181102362204722"/>
  <pageSetup paperSize="9" scale="96" firstPageNumber="19" orientation="portrait" useFirstPageNumber="1" r:id="rId1"/>
  <headerFooter>
    <oddFooter>&amp;C&amp;"Arial,Regular"&amp;10 &amp;11&amp;P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E45"/>
  <sheetViews>
    <sheetView view="pageBreakPreview" zoomScaleNormal="90" zoomScaleSheetLayoutView="100" zoomScalePageLayoutView="69" workbookViewId="0">
      <pane xSplit="42" ySplit="10" topLeftCell="AQ14" activePane="bottomRight" state="frozen"/>
      <selection pane="topRight" activeCell="AQ1" sqref="AQ1"/>
      <selection pane="bottomLeft" activeCell="A11" sqref="A11"/>
      <selection pane="bottomRight" activeCell="AW15" sqref="AW15"/>
    </sheetView>
  </sheetViews>
  <sheetFormatPr defaultColWidth="8.85546875" defaultRowHeight="15.75" x14ac:dyDescent="0.25"/>
  <cols>
    <col min="1" max="1" width="8.7109375" style="324" customWidth="1"/>
    <col min="2" max="2" width="10.7109375" style="324" customWidth="1"/>
    <col min="3" max="3" width="8.42578125" style="324" hidden="1" customWidth="1"/>
    <col min="4" max="4" width="9.140625" style="324" hidden="1" customWidth="1"/>
    <col min="5" max="5" width="9" style="324" hidden="1" customWidth="1"/>
    <col min="6" max="6" width="9.85546875" style="324" hidden="1" customWidth="1"/>
    <col min="7" max="7" width="0.7109375" style="324" hidden="1" customWidth="1"/>
    <col min="8" max="11" width="7.7109375" style="324" hidden="1" customWidth="1"/>
    <col min="12" max="12" width="0.7109375" style="324" hidden="1" customWidth="1"/>
    <col min="13" max="13" width="7.7109375" style="324" hidden="1" customWidth="1"/>
    <col min="14" max="16" width="6.85546875" style="324" hidden="1" customWidth="1"/>
    <col min="17" max="17" width="0.7109375" style="324" hidden="1" customWidth="1"/>
    <col min="18" max="21" width="7" style="324" hidden="1" customWidth="1"/>
    <col min="22" max="22" width="0.7109375" style="324" hidden="1" customWidth="1"/>
    <col min="23" max="26" width="7" style="324" hidden="1" customWidth="1"/>
    <col min="27" max="27" width="0.7109375" style="324" hidden="1" customWidth="1"/>
    <col min="28" max="31" width="7" style="324" hidden="1" customWidth="1"/>
    <col min="32" max="32" width="0.7109375" style="324" hidden="1" customWidth="1"/>
    <col min="33" max="36" width="7.28515625" style="324" hidden="1" customWidth="1"/>
    <col min="37" max="37" width="0.7109375" style="324" hidden="1" customWidth="1"/>
    <col min="38" max="41" width="7.28515625" style="324" hidden="1" customWidth="1"/>
    <col min="42" max="42" width="0.7109375" style="324" hidden="1" customWidth="1"/>
    <col min="43" max="46" width="7.85546875" style="324" customWidth="1"/>
    <col min="47" max="47" width="0.7109375" style="324" customWidth="1"/>
    <col min="48" max="51" width="7.85546875" style="324" customWidth="1"/>
    <col min="52" max="52" width="0.7109375" style="324" customWidth="1"/>
    <col min="53" max="56" width="7.85546875" style="324" customWidth="1"/>
    <col min="57" max="57" width="0.7109375" style="324" hidden="1" customWidth="1"/>
    <col min="58" max="61" width="7.28515625" style="324" hidden="1" customWidth="1"/>
    <col min="62" max="62" width="0.7109375" style="324" hidden="1" customWidth="1"/>
    <col min="63" max="66" width="7.28515625" style="324" hidden="1" customWidth="1"/>
    <col min="67" max="67" width="0.7109375" style="324" hidden="1" customWidth="1"/>
    <col min="68" max="71" width="7.28515625" style="324" hidden="1" customWidth="1"/>
    <col min="72" max="72" width="0.7109375" style="324" hidden="1" customWidth="1"/>
    <col min="73" max="73" width="0" hidden="1" customWidth="1"/>
    <col min="74" max="74" width="0" style="516" hidden="1" customWidth="1"/>
    <col min="75" max="76" width="0" hidden="1" customWidth="1"/>
    <col min="79" max="79" width="17.28515625" style="1" bestFit="1" customWidth="1"/>
    <col min="80" max="80" width="8.85546875" style="1"/>
    <col min="81" max="81" width="8.85546875" style="324"/>
    <col min="82" max="82" width="9.42578125" style="324" bestFit="1" customWidth="1"/>
    <col min="83" max="83" width="10.85546875" style="324" bestFit="1" customWidth="1"/>
    <col min="84" max="16384" width="8.85546875" style="324"/>
  </cols>
  <sheetData>
    <row r="1" spans="1:83" ht="18.75" customHeight="1" x14ac:dyDescent="0.25">
      <c r="A1" s="511" t="s">
        <v>580</v>
      </c>
      <c r="B1" s="742">
        <v>6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551"/>
      <c r="AO1" s="551"/>
      <c r="AP1" s="360"/>
      <c r="AQ1" s="360" t="s">
        <v>596</v>
      </c>
      <c r="AR1" s="360"/>
      <c r="AS1" s="360"/>
      <c r="AT1" s="360"/>
      <c r="AU1" s="360"/>
      <c r="AV1" s="360"/>
      <c r="AW1" s="360"/>
      <c r="AX1" s="360"/>
      <c r="AY1" s="360"/>
      <c r="AZ1" s="360"/>
      <c r="BA1" s="360"/>
      <c r="BB1" s="360"/>
      <c r="BC1" s="360"/>
      <c r="BD1" s="360"/>
      <c r="BE1" s="360"/>
      <c r="BF1" s="360"/>
      <c r="BG1" s="360"/>
      <c r="BH1" s="360"/>
      <c r="BI1" s="360"/>
      <c r="BJ1" s="360"/>
      <c r="BK1" s="360"/>
      <c r="BL1" s="360"/>
      <c r="BM1" s="360"/>
      <c r="BN1" s="360"/>
      <c r="BO1" s="360"/>
      <c r="BP1" s="360"/>
      <c r="BQ1" s="360"/>
      <c r="BR1" s="360"/>
      <c r="BS1" s="360"/>
      <c r="BT1" s="360"/>
    </row>
    <row r="2" spans="1:83" ht="18.75" customHeight="1" x14ac:dyDescent="0.25">
      <c r="A2" s="447" t="s">
        <v>581</v>
      </c>
      <c r="B2" s="742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  <c r="W2" s="361"/>
      <c r="X2" s="361"/>
      <c r="Y2" s="361"/>
      <c r="Z2" s="361"/>
      <c r="AA2" s="361"/>
      <c r="AB2" s="361"/>
      <c r="AC2" s="361"/>
      <c r="AD2" s="361"/>
      <c r="AE2" s="361"/>
      <c r="AF2" s="361"/>
      <c r="AG2" s="361"/>
      <c r="AH2" s="361"/>
      <c r="AI2" s="361"/>
      <c r="AJ2" s="361"/>
      <c r="AK2" s="361"/>
      <c r="AL2" s="361"/>
      <c r="AM2" s="361"/>
      <c r="AN2" s="361"/>
      <c r="AO2" s="361"/>
      <c r="AP2" s="361"/>
      <c r="AQ2" s="361" t="s">
        <v>597</v>
      </c>
      <c r="AR2" s="361"/>
      <c r="AS2" s="361"/>
      <c r="AT2" s="361"/>
      <c r="AU2" s="361"/>
      <c r="AV2" s="361"/>
      <c r="AW2" s="361"/>
      <c r="AX2" s="361"/>
      <c r="AY2" s="361"/>
      <c r="AZ2" s="361"/>
      <c r="BA2" s="361"/>
      <c r="BB2" s="361"/>
      <c r="BC2" s="361"/>
      <c r="BD2" s="361"/>
      <c r="BE2" s="361"/>
      <c r="BF2" s="361"/>
      <c r="BG2" s="361"/>
      <c r="BH2" s="361"/>
      <c r="BI2" s="361"/>
      <c r="BJ2" s="361"/>
      <c r="BK2" s="361"/>
      <c r="BL2" s="361"/>
      <c r="BM2" s="361"/>
      <c r="BN2" s="361"/>
      <c r="BO2" s="361"/>
      <c r="BP2" s="361"/>
      <c r="BQ2" s="361"/>
      <c r="BR2" s="361"/>
      <c r="BS2" s="361"/>
      <c r="BT2" s="361"/>
    </row>
    <row r="3" spans="1:83" ht="9" customHeight="1" x14ac:dyDescent="0.25">
      <c r="A3" s="430"/>
      <c r="B3" s="361"/>
      <c r="G3" s="361"/>
      <c r="L3" s="361"/>
      <c r="Q3" s="361"/>
      <c r="R3" s="366"/>
      <c r="V3" s="361"/>
      <c r="W3" s="366"/>
      <c r="AA3" s="361"/>
      <c r="AB3" s="366"/>
      <c r="AF3" s="361"/>
      <c r="AP3" s="361"/>
      <c r="AQ3" s="361"/>
      <c r="AR3" s="361"/>
      <c r="AS3" s="361"/>
      <c r="AT3" s="361"/>
      <c r="AU3" s="361"/>
      <c r="AV3" s="361"/>
      <c r="AW3" s="361"/>
      <c r="AX3" s="361"/>
      <c r="AY3" s="361"/>
      <c r="AZ3" s="361"/>
      <c r="BA3" s="361"/>
      <c r="BB3" s="361"/>
      <c r="BC3" s="361"/>
      <c r="BD3" s="361"/>
      <c r="BE3" s="361"/>
      <c r="BF3" s="361"/>
      <c r="BG3" s="361"/>
      <c r="BH3" s="361"/>
      <c r="BI3" s="361"/>
      <c r="BJ3" s="361"/>
      <c r="BK3" s="361"/>
      <c r="BL3" s="361"/>
      <c r="BM3" s="361"/>
      <c r="BN3" s="361"/>
      <c r="BO3" s="361"/>
      <c r="BP3" s="361"/>
      <c r="BQ3" s="361"/>
      <c r="BR3" s="361"/>
      <c r="BS3" s="361"/>
      <c r="BT3" s="361"/>
    </row>
    <row r="4" spans="1:83" ht="20.25" customHeight="1" thickBot="1" x14ac:dyDescent="0.3">
      <c r="P4" s="579"/>
      <c r="U4" s="494"/>
      <c r="Z4" s="494"/>
      <c r="AE4" s="494"/>
      <c r="AV4" s="779"/>
      <c r="AW4" s="779"/>
      <c r="AX4" s="779"/>
      <c r="AY4" s="779"/>
      <c r="BB4" s="780" t="s">
        <v>574</v>
      </c>
      <c r="BC4" s="780"/>
      <c r="BD4" s="780"/>
      <c r="BE4" s="556"/>
      <c r="BF4" s="556"/>
      <c r="BQ4" s="776" t="s">
        <v>480</v>
      </c>
      <c r="BR4" s="776"/>
      <c r="BS4" s="776"/>
      <c r="BT4" s="776"/>
      <c r="BU4" s="324"/>
      <c r="BV4" s="515"/>
      <c r="BW4" s="324"/>
      <c r="BX4" s="324"/>
      <c r="BY4" s="324"/>
      <c r="BZ4" s="324"/>
      <c r="CA4" s="327"/>
      <c r="CB4" s="327"/>
    </row>
    <row r="5" spans="1:83" ht="5.0999999999999996" customHeight="1" x14ac:dyDescent="0.2">
      <c r="A5" s="606"/>
      <c r="B5" s="606"/>
      <c r="C5" s="606"/>
      <c r="D5" s="606"/>
      <c r="E5" s="606"/>
      <c r="F5" s="606"/>
      <c r="G5" s="606"/>
      <c r="H5" s="606"/>
      <c r="I5" s="606"/>
      <c r="J5" s="606"/>
      <c r="K5" s="606"/>
      <c r="L5" s="606"/>
      <c r="M5" s="606"/>
      <c r="N5" s="606"/>
      <c r="O5" s="606"/>
      <c r="P5" s="606"/>
      <c r="Q5" s="606"/>
      <c r="R5" s="606"/>
      <c r="S5" s="606"/>
      <c r="T5" s="606"/>
      <c r="U5" s="606"/>
      <c r="V5" s="606"/>
      <c r="W5" s="606"/>
      <c r="X5" s="606"/>
      <c r="Y5" s="606"/>
      <c r="Z5" s="606"/>
      <c r="AA5" s="606"/>
      <c r="AB5" s="606"/>
      <c r="AC5" s="606"/>
      <c r="AD5" s="606"/>
      <c r="AE5" s="606"/>
      <c r="AF5" s="606"/>
      <c r="AG5" s="606"/>
      <c r="AH5" s="606"/>
      <c r="AI5" s="606"/>
      <c r="AJ5" s="606"/>
      <c r="AK5" s="606"/>
      <c r="AL5" s="606"/>
      <c r="AM5" s="606"/>
      <c r="AN5" s="606"/>
      <c r="AO5" s="606"/>
      <c r="AP5" s="606"/>
      <c r="AQ5" s="606"/>
      <c r="AR5" s="606"/>
      <c r="AS5" s="606"/>
      <c r="AT5" s="606"/>
      <c r="AU5" s="606"/>
      <c r="AV5" s="606"/>
      <c r="AW5" s="606"/>
      <c r="AX5" s="606"/>
      <c r="AY5" s="606"/>
      <c r="AZ5" s="606"/>
      <c r="BA5" s="606"/>
      <c r="BB5" s="606"/>
      <c r="BC5" s="606"/>
      <c r="BD5" s="606"/>
      <c r="BE5" s="325"/>
      <c r="BF5" s="325"/>
      <c r="BG5" s="325"/>
      <c r="BH5" s="325"/>
      <c r="BI5" s="325"/>
      <c r="BJ5" s="325"/>
      <c r="BK5" s="325"/>
      <c r="BL5" s="325"/>
      <c r="BM5" s="325"/>
      <c r="BN5" s="325"/>
      <c r="BO5" s="325"/>
      <c r="BP5" s="325"/>
      <c r="BQ5" s="325"/>
      <c r="BR5" s="325"/>
      <c r="BS5" s="325"/>
      <c r="BT5" s="325"/>
      <c r="BU5" s="324"/>
      <c r="BV5" s="515"/>
      <c r="BW5" s="324"/>
      <c r="BX5" s="324"/>
      <c r="BY5" s="324"/>
      <c r="BZ5" s="324"/>
      <c r="CA5" s="327"/>
      <c r="CB5" s="327"/>
    </row>
    <row r="6" spans="1:83" ht="18.75" customHeight="1" x14ac:dyDescent="0.25">
      <c r="A6" s="775" t="s">
        <v>108</v>
      </c>
      <c r="B6" s="775"/>
      <c r="C6" s="602"/>
      <c r="D6" s="602"/>
      <c r="E6" s="602"/>
      <c r="F6" s="602"/>
      <c r="G6" s="676"/>
      <c r="H6" s="602"/>
      <c r="I6" s="602"/>
      <c r="J6" s="602"/>
      <c r="K6" s="602"/>
      <c r="L6" s="676"/>
      <c r="M6" s="677"/>
      <c r="N6" s="677"/>
      <c r="O6" s="677"/>
      <c r="P6" s="677"/>
      <c r="Q6" s="676"/>
      <c r="R6" s="678"/>
      <c r="S6" s="678"/>
      <c r="T6" s="678"/>
      <c r="U6" s="678"/>
      <c r="V6" s="676"/>
      <c r="W6" s="678"/>
      <c r="X6" s="678"/>
      <c r="Y6" s="678"/>
      <c r="Z6" s="678"/>
      <c r="AA6" s="676"/>
      <c r="AB6" s="678"/>
      <c r="AC6" s="678"/>
      <c r="AD6" s="678"/>
      <c r="AE6" s="678"/>
      <c r="AF6" s="676"/>
      <c r="AG6" s="601"/>
      <c r="AH6" s="601"/>
      <c r="AI6" s="601"/>
      <c r="AJ6" s="601"/>
      <c r="AK6" s="601"/>
      <c r="AL6" s="781" t="s">
        <v>389</v>
      </c>
      <c r="AM6" s="781"/>
      <c r="AN6" s="781"/>
      <c r="AO6" s="781"/>
      <c r="AP6" s="781"/>
      <c r="AQ6" s="781"/>
      <c r="AR6" s="781"/>
      <c r="AS6" s="781"/>
      <c r="AT6" s="781"/>
      <c r="AU6" s="781"/>
      <c r="AV6" s="781"/>
      <c r="AW6" s="781"/>
      <c r="AX6" s="781"/>
      <c r="AY6" s="781"/>
      <c r="AZ6" s="781"/>
      <c r="BA6" s="781"/>
      <c r="BB6" s="781"/>
      <c r="BC6" s="781"/>
      <c r="BD6" s="781"/>
      <c r="BE6" s="563"/>
      <c r="BF6" s="777" t="s">
        <v>389</v>
      </c>
      <c r="BG6" s="777"/>
      <c r="BH6" s="777"/>
      <c r="BI6" s="777"/>
      <c r="BJ6" s="777"/>
      <c r="BK6" s="777"/>
      <c r="BL6" s="777"/>
      <c r="BM6" s="777"/>
      <c r="BN6" s="777"/>
      <c r="BO6" s="777"/>
      <c r="BP6" s="777"/>
      <c r="BQ6" s="777"/>
      <c r="BR6" s="777"/>
      <c r="BS6" s="777"/>
      <c r="BT6" s="84"/>
    </row>
    <row r="7" spans="1:83" ht="18.75" customHeight="1" x14ac:dyDescent="0.25">
      <c r="A7" s="784" t="s">
        <v>109</v>
      </c>
      <c r="B7" s="784"/>
      <c r="C7" s="679"/>
      <c r="D7" s="679"/>
      <c r="E7" s="679"/>
      <c r="F7" s="679"/>
      <c r="G7" s="680"/>
      <c r="H7" s="679"/>
      <c r="I7" s="679"/>
      <c r="J7" s="679"/>
      <c r="K7" s="679"/>
      <c r="L7" s="680"/>
      <c r="M7" s="681"/>
      <c r="N7" s="681"/>
      <c r="O7" s="681"/>
      <c r="P7" s="681"/>
      <c r="Q7" s="680"/>
      <c r="R7" s="682"/>
      <c r="S7" s="682"/>
      <c r="T7" s="682"/>
      <c r="U7" s="682"/>
      <c r="V7" s="680"/>
      <c r="W7" s="682"/>
      <c r="X7" s="682"/>
      <c r="Y7" s="682"/>
      <c r="Z7" s="682"/>
      <c r="AA7" s="680"/>
      <c r="AB7" s="682"/>
      <c r="AC7" s="682"/>
      <c r="AD7" s="682"/>
      <c r="AE7" s="682"/>
      <c r="AF7" s="680"/>
      <c r="AG7" s="683"/>
      <c r="AH7" s="683"/>
      <c r="AI7" s="683"/>
      <c r="AJ7" s="683"/>
      <c r="AK7" s="683"/>
      <c r="AL7" s="782" t="s">
        <v>390</v>
      </c>
      <c r="AM7" s="782"/>
      <c r="AN7" s="782"/>
      <c r="AO7" s="782"/>
      <c r="AP7" s="782"/>
      <c r="AQ7" s="782"/>
      <c r="AR7" s="782"/>
      <c r="AS7" s="782"/>
      <c r="AT7" s="782"/>
      <c r="AU7" s="783"/>
      <c r="AV7" s="782"/>
      <c r="AW7" s="782"/>
      <c r="AX7" s="782"/>
      <c r="AY7" s="782"/>
      <c r="AZ7" s="783"/>
      <c r="BA7" s="782"/>
      <c r="BB7" s="782"/>
      <c r="BC7" s="782"/>
      <c r="BD7" s="782"/>
      <c r="BE7" s="564"/>
      <c r="BF7" s="778" t="s">
        <v>390</v>
      </c>
      <c r="BG7" s="778"/>
      <c r="BH7" s="778"/>
      <c r="BI7" s="778"/>
      <c r="BJ7" s="778"/>
      <c r="BK7" s="778"/>
      <c r="BL7" s="778"/>
      <c r="BM7" s="778"/>
      <c r="BN7" s="778"/>
      <c r="BO7" s="778"/>
      <c r="BP7" s="778"/>
      <c r="BQ7" s="778"/>
      <c r="BR7" s="778"/>
      <c r="BS7" s="778"/>
      <c r="BT7" s="496"/>
    </row>
    <row r="8" spans="1:83" s="366" customFormat="1" ht="24.95" customHeight="1" x14ac:dyDescent="0.25">
      <c r="A8" s="784"/>
      <c r="B8" s="784"/>
      <c r="C8" s="684">
        <v>2011</v>
      </c>
      <c r="D8" s="684"/>
      <c r="E8" s="684"/>
      <c r="F8" s="684"/>
      <c r="G8" s="685"/>
      <c r="H8" s="684">
        <v>2012</v>
      </c>
      <c r="I8" s="684"/>
      <c r="J8" s="684"/>
      <c r="K8" s="684"/>
      <c r="L8" s="685"/>
      <c r="M8" s="773">
        <v>2013</v>
      </c>
      <c r="N8" s="773"/>
      <c r="O8" s="773"/>
      <c r="P8" s="773"/>
      <c r="Q8" s="685"/>
      <c r="R8" s="684">
        <v>2014</v>
      </c>
      <c r="S8" s="684"/>
      <c r="T8" s="684"/>
      <c r="U8" s="684"/>
      <c r="V8" s="685"/>
      <c r="W8" s="684">
        <v>2015</v>
      </c>
      <c r="X8" s="684"/>
      <c r="Y8" s="684"/>
      <c r="Z8" s="684"/>
      <c r="AA8" s="685"/>
      <c r="AB8" s="684">
        <v>2016</v>
      </c>
      <c r="AC8" s="684"/>
      <c r="AD8" s="684"/>
      <c r="AE8" s="684"/>
      <c r="AF8" s="685"/>
      <c r="AG8" s="686">
        <v>2017</v>
      </c>
      <c r="AH8" s="686"/>
      <c r="AI8" s="686"/>
      <c r="AJ8" s="686"/>
      <c r="AK8" s="687"/>
      <c r="AL8" s="771">
        <v>2018</v>
      </c>
      <c r="AM8" s="771"/>
      <c r="AN8" s="771"/>
      <c r="AO8" s="771"/>
      <c r="AP8" s="685"/>
      <c r="AQ8" s="772">
        <v>2020</v>
      </c>
      <c r="AR8" s="772"/>
      <c r="AS8" s="772"/>
      <c r="AT8" s="772"/>
      <c r="AU8" s="739"/>
      <c r="AV8" s="772">
        <v>2021</v>
      </c>
      <c r="AW8" s="772"/>
      <c r="AX8" s="772"/>
      <c r="AY8" s="772"/>
      <c r="AZ8" s="739"/>
      <c r="BA8" s="774">
        <v>2022</v>
      </c>
      <c r="BB8" s="774"/>
      <c r="BC8" s="774"/>
      <c r="BD8" s="774"/>
      <c r="BE8" s="562"/>
      <c r="BF8" s="785">
        <v>2022</v>
      </c>
      <c r="BG8" s="785"/>
      <c r="BH8" s="785"/>
      <c r="BI8" s="785"/>
      <c r="BJ8" s="457"/>
      <c r="BK8" s="770">
        <v>2021</v>
      </c>
      <c r="BL8" s="770"/>
      <c r="BM8" s="770"/>
      <c r="BN8" s="770"/>
      <c r="BO8" s="457"/>
      <c r="BP8" s="770">
        <v>2020</v>
      </c>
      <c r="BQ8" s="770"/>
      <c r="BR8" s="770"/>
      <c r="BS8" s="770"/>
      <c r="BT8" s="457"/>
      <c r="BU8" s="766">
        <v>2019</v>
      </c>
      <c r="BV8" s="766"/>
      <c r="BW8" s="766"/>
      <c r="BX8" s="766"/>
      <c r="CA8" s="518"/>
      <c r="CB8" s="518"/>
    </row>
    <row r="9" spans="1:83" s="366" customFormat="1" ht="24.95" customHeight="1" thickBot="1" x14ac:dyDescent="0.3">
      <c r="A9" s="685"/>
      <c r="B9" s="685"/>
      <c r="C9" s="688" t="s">
        <v>176</v>
      </c>
      <c r="D9" s="688" t="s">
        <v>175</v>
      </c>
      <c r="E9" s="688" t="s">
        <v>178</v>
      </c>
      <c r="F9" s="688" t="s">
        <v>177</v>
      </c>
      <c r="G9" s="685"/>
      <c r="H9" s="688" t="s">
        <v>176</v>
      </c>
      <c r="I9" s="688" t="s">
        <v>175</v>
      </c>
      <c r="J9" s="688" t="s">
        <v>178</v>
      </c>
      <c r="K9" s="688" t="s">
        <v>177</v>
      </c>
      <c r="L9" s="685"/>
      <c r="M9" s="688" t="s">
        <v>176</v>
      </c>
      <c r="N9" s="688" t="s">
        <v>175</v>
      </c>
      <c r="O9" s="688" t="s">
        <v>178</v>
      </c>
      <c r="P9" s="688" t="s">
        <v>177</v>
      </c>
      <c r="Q9" s="685"/>
      <c r="R9" s="689" t="s">
        <v>176</v>
      </c>
      <c r="S9" s="689" t="s">
        <v>175</v>
      </c>
      <c r="T9" s="689" t="s">
        <v>178</v>
      </c>
      <c r="U9" s="689" t="s">
        <v>177</v>
      </c>
      <c r="V9" s="685"/>
      <c r="W9" s="689" t="s">
        <v>177</v>
      </c>
      <c r="X9" s="689" t="s">
        <v>178</v>
      </c>
      <c r="Y9" s="689" t="s">
        <v>175</v>
      </c>
      <c r="Z9" s="689" t="s">
        <v>176</v>
      </c>
      <c r="AA9" s="685"/>
      <c r="AB9" s="689" t="s">
        <v>177</v>
      </c>
      <c r="AC9" s="689" t="s">
        <v>178</v>
      </c>
      <c r="AD9" s="689" t="s">
        <v>175</v>
      </c>
      <c r="AE9" s="689" t="s">
        <v>176</v>
      </c>
      <c r="AF9" s="685"/>
      <c r="AG9" s="690" t="s">
        <v>177</v>
      </c>
      <c r="AH9" s="690" t="s">
        <v>178</v>
      </c>
      <c r="AI9" s="690" t="s">
        <v>175</v>
      </c>
      <c r="AJ9" s="690" t="s">
        <v>176</v>
      </c>
      <c r="AK9" s="690"/>
      <c r="AL9" s="689" t="s">
        <v>176</v>
      </c>
      <c r="AM9" s="689" t="s">
        <v>175</v>
      </c>
      <c r="AN9" s="689" t="s">
        <v>178</v>
      </c>
      <c r="AO9" s="689" t="s">
        <v>177</v>
      </c>
      <c r="AP9" s="685"/>
      <c r="AQ9" s="691" t="s">
        <v>176</v>
      </c>
      <c r="AR9" s="691" t="s">
        <v>175</v>
      </c>
      <c r="AS9" s="691" t="s">
        <v>178</v>
      </c>
      <c r="AT9" s="691" t="s">
        <v>177</v>
      </c>
      <c r="AU9" s="739"/>
      <c r="AV9" s="691" t="s">
        <v>176</v>
      </c>
      <c r="AW9" s="691" t="s">
        <v>175</v>
      </c>
      <c r="AX9" s="691" t="s">
        <v>178</v>
      </c>
      <c r="AY9" s="691" t="s">
        <v>177</v>
      </c>
      <c r="AZ9" s="739"/>
      <c r="BA9" s="691" t="s">
        <v>176</v>
      </c>
      <c r="BB9" s="691" t="s">
        <v>175</v>
      </c>
      <c r="BC9" s="691" t="s">
        <v>178</v>
      </c>
      <c r="BD9" s="691" t="s">
        <v>177</v>
      </c>
      <c r="BE9" s="418"/>
      <c r="BF9" s="445" t="s">
        <v>176</v>
      </c>
      <c r="BG9" s="445" t="s">
        <v>175</v>
      </c>
      <c r="BH9" s="445" t="s">
        <v>178</v>
      </c>
      <c r="BI9" s="445" t="s">
        <v>177</v>
      </c>
      <c r="BJ9" s="445"/>
      <c r="BK9" s="329" t="s">
        <v>177</v>
      </c>
      <c r="BL9" s="329" t="s">
        <v>178</v>
      </c>
      <c r="BM9" s="329" t="s">
        <v>175</v>
      </c>
      <c r="BN9" s="329" t="s">
        <v>176</v>
      </c>
      <c r="BO9" s="445"/>
      <c r="BP9" s="329" t="s">
        <v>177</v>
      </c>
      <c r="BQ9" s="329" t="s">
        <v>178</v>
      </c>
      <c r="BR9" s="329" t="s">
        <v>175</v>
      </c>
      <c r="BS9" s="329" t="s">
        <v>176</v>
      </c>
      <c r="BT9" s="456"/>
      <c r="BU9" s="407" t="s">
        <v>176</v>
      </c>
      <c r="BV9" s="407" t="s">
        <v>175</v>
      </c>
      <c r="BW9" s="407" t="s">
        <v>178</v>
      </c>
      <c r="BX9" s="407" t="s">
        <v>177</v>
      </c>
      <c r="BY9" s="519"/>
      <c r="BZ9" s="522"/>
      <c r="CA9" s="523"/>
      <c r="CB9" s="523"/>
      <c r="CC9" s="522"/>
    </row>
    <row r="10" spans="1:83" ht="3.75" customHeight="1" x14ac:dyDescent="0.2">
      <c r="A10" s="692"/>
      <c r="B10" s="692"/>
      <c r="C10" s="692"/>
      <c r="D10" s="692"/>
      <c r="E10" s="692"/>
      <c r="F10" s="692"/>
      <c r="G10" s="692"/>
      <c r="H10" s="692"/>
      <c r="I10" s="692"/>
      <c r="J10" s="692"/>
      <c r="K10" s="692"/>
      <c r="L10" s="692"/>
      <c r="M10" s="692"/>
      <c r="N10" s="692"/>
      <c r="O10" s="692"/>
      <c r="P10" s="692"/>
      <c r="Q10" s="692"/>
      <c r="R10" s="692"/>
      <c r="S10" s="692"/>
      <c r="T10" s="692"/>
      <c r="U10" s="692"/>
      <c r="V10" s="692"/>
      <c r="W10" s="692"/>
      <c r="X10" s="692"/>
      <c r="Y10" s="692"/>
      <c r="Z10" s="692"/>
      <c r="AA10" s="692"/>
      <c r="AB10" s="692"/>
      <c r="AC10" s="692"/>
      <c r="AD10" s="692"/>
      <c r="AE10" s="692"/>
      <c r="AF10" s="692"/>
      <c r="AG10" s="692"/>
      <c r="AH10" s="692"/>
      <c r="AI10" s="692"/>
      <c r="AJ10" s="692"/>
      <c r="AK10" s="692"/>
      <c r="AL10" s="692"/>
      <c r="AM10" s="692"/>
      <c r="AN10" s="692"/>
      <c r="AO10" s="692"/>
      <c r="AP10" s="692"/>
      <c r="AQ10" s="692"/>
      <c r="AR10" s="692"/>
      <c r="AS10" s="692"/>
      <c r="AT10" s="692"/>
      <c r="AU10" s="692"/>
      <c r="AV10" s="692"/>
      <c r="AW10" s="692"/>
      <c r="AX10" s="692"/>
      <c r="AY10" s="692"/>
      <c r="AZ10" s="692"/>
      <c r="BA10" s="692"/>
      <c r="BB10" s="692"/>
      <c r="BC10" s="692"/>
      <c r="BD10" s="692"/>
      <c r="BE10" s="431"/>
      <c r="BF10" s="431"/>
      <c r="BG10" s="431"/>
      <c r="BH10" s="431"/>
      <c r="BI10" s="431"/>
      <c r="BJ10" s="431"/>
      <c r="BK10" s="431"/>
      <c r="BL10" s="431"/>
      <c r="BM10" s="431"/>
      <c r="BN10" s="431"/>
      <c r="BO10" s="431"/>
      <c r="BP10" s="431"/>
      <c r="BQ10" s="431"/>
      <c r="BR10" s="431"/>
      <c r="BS10" s="431"/>
      <c r="BT10" s="448"/>
      <c r="BU10" s="431"/>
      <c r="BV10" s="431"/>
      <c r="BW10" s="431"/>
      <c r="BX10" s="431"/>
      <c r="BY10" s="519"/>
      <c r="BZ10" s="524"/>
      <c r="CA10" s="525"/>
      <c r="CB10" s="525"/>
      <c r="CC10" s="524"/>
    </row>
    <row r="11" spans="1:83" s="322" customFormat="1" ht="33" customHeight="1" x14ac:dyDescent="0.25">
      <c r="A11" s="741" t="s">
        <v>114</v>
      </c>
      <c r="B11" s="767"/>
      <c r="C11" s="403">
        <v>1723</v>
      </c>
      <c r="D11" s="403">
        <v>1895</v>
      </c>
      <c r="E11" s="403">
        <v>2086</v>
      </c>
      <c r="F11" s="403">
        <v>2146</v>
      </c>
      <c r="G11" s="693"/>
      <c r="H11" s="403">
        <v>2159</v>
      </c>
      <c r="I11" s="403">
        <v>2420</v>
      </c>
      <c r="J11" s="403">
        <v>2871</v>
      </c>
      <c r="K11" s="403">
        <v>2936</v>
      </c>
      <c r="L11" s="693"/>
      <c r="M11" s="652">
        <v>2779</v>
      </c>
      <c r="N11" s="330">
        <v>3290</v>
      </c>
      <c r="O11" s="330">
        <v>3024</v>
      </c>
      <c r="P11" s="330">
        <v>3546</v>
      </c>
      <c r="Q11" s="693"/>
      <c r="R11" s="330">
        <v>3994</v>
      </c>
      <c r="S11" s="330">
        <v>4454</v>
      </c>
      <c r="T11" s="330">
        <v>4087.172658</v>
      </c>
      <c r="U11" s="330">
        <v>4468.3474629999992</v>
      </c>
      <c r="V11" s="693"/>
      <c r="W11" s="330">
        <v>6871.7935499999994</v>
      </c>
      <c r="X11" s="330">
        <v>5476.0235579999999</v>
      </c>
      <c r="Y11" s="330">
        <v>5034.8515749999997</v>
      </c>
      <c r="Z11" s="330">
        <v>4794.1997951875001</v>
      </c>
      <c r="AA11" s="693"/>
      <c r="AB11" s="330">
        <v>6783.0655190000007</v>
      </c>
      <c r="AC11" s="330">
        <v>7128.6062380000003</v>
      </c>
      <c r="AD11" s="330">
        <v>6730.5270363437503</v>
      </c>
      <c r="AE11" s="330">
        <v>6906.5321990000002</v>
      </c>
      <c r="AF11" s="693"/>
      <c r="AG11" s="330">
        <v>6937.9940058399998</v>
      </c>
      <c r="AH11" s="330">
        <v>5615.1977329999991</v>
      </c>
      <c r="AI11" s="330">
        <v>5842.3508937900015</v>
      </c>
      <c r="AJ11" s="330">
        <v>6764.1916001899999</v>
      </c>
      <c r="AK11" s="330"/>
      <c r="AL11" s="330">
        <v>8348.7278040000001</v>
      </c>
      <c r="AM11" s="330">
        <v>6571.9848806</v>
      </c>
      <c r="AN11" s="330">
        <v>6814.6480842279998</v>
      </c>
      <c r="AO11" s="330">
        <v>6672.9943139999996</v>
      </c>
      <c r="AP11" s="693"/>
      <c r="AQ11" s="429">
        <v>3986.4081468285071</v>
      </c>
      <c r="AR11" s="429">
        <v>2407.8331318435526</v>
      </c>
      <c r="AS11" s="429">
        <v>2717.8596268032366</v>
      </c>
      <c r="AT11" s="429">
        <v>3029.1168999416195</v>
      </c>
      <c r="AU11" s="693"/>
      <c r="AV11" s="434">
        <v>2864.4073967745403</v>
      </c>
      <c r="AW11" s="434">
        <v>2285.0481371296855</v>
      </c>
      <c r="AX11" s="434">
        <v>1940.6959329978522</v>
      </c>
      <c r="AY11" s="434">
        <v>2516.66023531357</v>
      </c>
      <c r="AZ11" s="693"/>
      <c r="BA11" s="434">
        <v>2621.856962920765</v>
      </c>
      <c r="BB11" s="434">
        <v>3057.5292109070251</v>
      </c>
      <c r="BC11" s="434">
        <v>3215.8598110995176</v>
      </c>
      <c r="BD11" s="434">
        <v>3408.1998770699997</v>
      </c>
      <c r="BE11" s="434"/>
      <c r="BF11" s="434">
        <v>2621.856962920765</v>
      </c>
      <c r="BG11" s="434">
        <v>3057.5292109070251</v>
      </c>
      <c r="BH11" s="434">
        <v>3215.8598110995176</v>
      </c>
      <c r="BI11" s="434">
        <v>3408.1998770699997</v>
      </c>
      <c r="BJ11" s="434"/>
      <c r="BK11" s="434">
        <v>2516.66023531357</v>
      </c>
      <c r="BL11" s="434">
        <v>1940.6959329978522</v>
      </c>
      <c r="BM11" s="434">
        <v>2285.0481371296855</v>
      </c>
      <c r="BN11" s="434">
        <v>2864.4073967745403</v>
      </c>
      <c r="BO11" s="434"/>
      <c r="BP11" s="434">
        <v>3029.1168999416195</v>
      </c>
      <c r="BQ11" s="434">
        <v>2717.8596268032366</v>
      </c>
      <c r="BR11" s="434">
        <v>2407.8331318435526</v>
      </c>
      <c r="BS11" s="434">
        <v>3986.4081468285071</v>
      </c>
      <c r="BT11" s="449"/>
      <c r="BU11" s="429">
        <v>6175.9497190000002</v>
      </c>
      <c r="BV11" s="429">
        <v>5184.8276745600015</v>
      </c>
      <c r="BW11" s="429">
        <v>4779.2003677999992</v>
      </c>
      <c r="BX11" s="429">
        <v>4364.2521270914995</v>
      </c>
      <c r="BY11" s="519"/>
      <c r="BZ11" s="519"/>
      <c r="CA11" s="526"/>
      <c r="CB11" s="526"/>
      <c r="CC11" s="527"/>
      <c r="CD11" s="369"/>
      <c r="CE11" s="369"/>
    </row>
    <row r="12" spans="1:83" s="322" customFormat="1" ht="33" customHeight="1" x14ac:dyDescent="0.25">
      <c r="A12" s="741" t="s">
        <v>115</v>
      </c>
      <c r="B12" s="767"/>
      <c r="C12" s="368">
        <v>627</v>
      </c>
      <c r="D12" s="368">
        <v>441</v>
      </c>
      <c r="E12" s="368">
        <v>509</v>
      </c>
      <c r="F12" s="368">
        <v>546</v>
      </c>
      <c r="G12" s="693"/>
      <c r="H12" s="368">
        <v>572</v>
      </c>
      <c r="I12" s="368">
        <v>564</v>
      </c>
      <c r="J12" s="368">
        <v>617</v>
      </c>
      <c r="K12" s="368">
        <v>598</v>
      </c>
      <c r="L12" s="693"/>
      <c r="M12" s="652">
        <v>477</v>
      </c>
      <c r="N12" s="330">
        <v>479</v>
      </c>
      <c r="O12" s="330">
        <v>569</v>
      </c>
      <c r="P12" s="330">
        <v>472</v>
      </c>
      <c r="Q12" s="693"/>
      <c r="R12" s="330">
        <v>412</v>
      </c>
      <c r="S12" s="330">
        <v>425</v>
      </c>
      <c r="T12" s="330">
        <v>476.88051999999993</v>
      </c>
      <c r="U12" s="330">
        <v>524.3111090000001</v>
      </c>
      <c r="V12" s="693"/>
      <c r="W12" s="330">
        <v>750.36098900000002</v>
      </c>
      <c r="X12" s="330">
        <v>586.4002200000001</v>
      </c>
      <c r="Y12" s="330">
        <v>498.069366</v>
      </c>
      <c r="Z12" s="330">
        <v>516.64055399999995</v>
      </c>
      <c r="AA12" s="693"/>
      <c r="AB12" s="330">
        <v>740.29375199999993</v>
      </c>
      <c r="AC12" s="330">
        <v>760.63819000000001</v>
      </c>
      <c r="AD12" s="330">
        <v>590.38662164062509</v>
      </c>
      <c r="AE12" s="330">
        <v>730.72093900000016</v>
      </c>
      <c r="AF12" s="693"/>
      <c r="AG12" s="330">
        <v>1013.14115835</v>
      </c>
      <c r="AH12" s="330">
        <v>638.2110120000001</v>
      </c>
      <c r="AI12" s="330">
        <v>552.49112811999987</v>
      </c>
      <c r="AJ12" s="330">
        <v>542.93675165000013</v>
      </c>
      <c r="AK12" s="330"/>
      <c r="AL12" s="330">
        <v>685.06641800000011</v>
      </c>
      <c r="AM12" s="330">
        <v>835.55627800000002</v>
      </c>
      <c r="AN12" s="330">
        <v>643.59265065</v>
      </c>
      <c r="AO12" s="330">
        <v>569.72943999999995</v>
      </c>
      <c r="AP12" s="693"/>
      <c r="AQ12" s="429">
        <v>953.44319872902429</v>
      </c>
      <c r="AR12" s="429">
        <v>741.72161483000014</v>
      </c>
      <c r="AS12" s="429">
        <v>691.40582401618371</v>
      </c>
      <c r="AT12" s="429">
        <v>685.01514223930008</v>
      </c>
      <c r="AU12" s="693"/>
      <c r="AV12" s="434">
        <v>804.44180890002076</v>
      </c>
      <c r="AW12" s="434">
        <v>635.29521988360739</v>
      </c>
      <c r="AX12" s="434">
        <v>659.49322084535368</v>
      </c>
      <c r="AY12" s="434">
        <v>767.84391703510119</v>
      </c>
      <c r="AZ12" s="693"/>
      <c r="BA12" s="434">
        <v>1155.0093705550562</v>
      </c>
      <c r="BB12" s="434">
        <v>1157.5029901346393</v>
      </c>
      <c r="BC12" s="434">
        <v>1387.4731131955914</v>
      </c>
      <c r="BD12" s="434">
        <v>1696.94590367</v>
      </c>
      <c r="BE12" s="434"/>
      <c r="BF12" s="434">
        <v>1155.0093705550562</v>
      </c>
      <c r="BG12" s="434">
        <v>1157.5029901346393</v>
      </c>
      <c r="BH12" s="434">
        <v>1387.4731131955914</v>
      </c>
      <c r="BI12" s="434">
        <v>1696.94590367</v>
      </c>
      <c r="BJ12" s="434"/>
      <c r="BK12" s="434">
        <v>767.84391703510119</v>
      </c>
      <c r="BL12" s="434">
        <v>659.49322084535368</v>
      </c>
      <c r="BM12" s="434">
        <v>635.29521988360739</v>
      </c>
      <c r="BN12" s="434">
        <v>804.44180890002076</v>
      </c>
      <c r="BO12" s="434"/>
      <c r="BP12" s="434">
        <v>685.01514223930008</v>
      </c>
      <c r="BQ12" s="434">
        <v>691.40582401618371</v>
      </c>
      <c r="BR12" s="434">
        <v>741.72161483000014</v>
      </c>
      <c r="BS12" s="434">
        <v>953.44319872902429</v>
      </c>
      <c r="BT12" s="449"/>
      <c r="BU12" s="429">
        <v>653.04033600000002</v>
      </c>
      <c r="BV12" s="429">
        <v>578.56485103</v>
      </c>
      <c r="BW12" s="429">
        <v>697.44508188999998</v>
      </c>
      <c r="BX12" s="429">
        <v>834.44926412000007</v>
      </c>
      <c r="BY12" s="519"/>
      <c r="BZ12" s="519"/>
      <c r="CA12" s="526"/>
      <c r="CB12" s="526"/>
      <c r="CC12" s="527"/>
      <c r="CD12" s="369"/>
      <c r="CE12" s="369"/>
    </row>
    <row r="13" spans="1:83" s="322" customFormat="1" ht="33" customHeight="1" x14ac:dyDescent="0.25">
      <c r="A13" s="741" t="s">
        <v>116</v>
      </c>
      <c r="B13" s="767"/>
      <c r="C13" s="368">
        <v>269</v>
      </c>
      <c r="D13" s="368">
        <v>291</v>
      </c>
      <c r="E13" s="368">
        <v>308</v>
      </c>
      <c r="F13" s="368">
        <v>334</v>
      </c>
      <c r="G13" s="693"/>
      <c r="H13" s="368">
        <v>323</v>
      </c>
      <c r="I13" s="368">
        <v>283</v>
      </c>
      <c r="J13" s="368">
        <v>296</v>
      </c>
      <c r="K13" s="368">
        <v>266</v>
      </c>
      <c r="L13" s="693"/>
      <c r="M13" s="652">
        <v>203</v>
      </c>
      <c r="N13" s="330">
        <v>270</v>
      </c>
      <c r="O13" s="330">
        <v>271</v>
      </c>
      <c r="P13" s="330">
        <v>183</v>
      </c>
      <c r="Q13" s="693"/>
      <c r="R13" s="330">
        <v>154</v>
      </c>
      <c r="S13" s="330">
        <v>200</v>
      </c>
      <c r="T13" s="330">
        <v>314.59788700000001</v>
      </c>
      <c r="U13" s="330">
        <v>291.81644399999999</v>
      </c>
      <c r="V13" s="693"/>
      <c r="W13" s="330">
        <v>392.308471</v>
      </c>
      <c r="X13" s="330">
        <v>293.80687399999999</v>
      </c>
      <c r="Y13" s="330">
        <v>248.25956599999998</v>
      </c>
      <c r="Z13" s="330">
        <v>293.91789299999999</v>
      </c>
      <c r="AA13" s="693"/>
      <c r="AB13" s="330">
        <v>510.63532999999995</v>
      </c>
      <c r="AC13" s="330">
        <v>483.369078</v>
      </c>
      <c r="AD13" s="330">
        <v>409.39555774999997</v>
      </c>
      <c r="AE13" s="330">
        <v>386.22842400000002</v>
      </c>
      <c r="AF13" s="693"/>
      <c r="AG13" s="330">
        <v>354.64652240000004</v>
      </c>
      <c r="AH13" s="330">
        <v>550.62382400000001</v>
      </c>
      <c r="AI13" s="330">
        <v>512.80797415000006</v>
      </c>
      <c r="AJ13" s="330">
        <v>288.99715678000001</v>
      </c>
      <c r="AK13" s="330"/>
      <c r="AL13" s="330">
        <v>192.571552</v>
      </c>
      <c r="AM13" s="330">
        <v>296.38842299999993</v>
      </c>
      <c r="AN13" s="330">
        <v>318.80728519999997</v>
      </c>
      <c r="AO13" s="330">
        <v>245.87330200000002</v>
      </c>
      <c r="AP13" s="693"/>
      <c r="AQ13" s="429">
        <v>443.73564938956167</v>
      </c>
      <c r="AR13" s="429">
        <v>221.01607008993423</v>
      </c>
      <c r="AS13" s="429">
        <v>429.1271607412686</v>
      </c>
      <c r="AT13" s="429">
        <v>508.40362189298543</v>
      </c>
      <c r="AU13" s="693"/>
      <c r="AV13" s="434">
        <v>382.01838145392446</v>
      </c>
      <c r="AW13" s="434">
        <v>333.16508202108884</v>
      </c>
      <c r="AX13" s="434">
        <v>442.39868080609887</v>
      </c>
      <c r="AY13" s="434">
        <v>450.86366295277696</v>
      </c>
      <c r="AZ13" s="693"/>
      <c r="BA13" s="434">
        <v>514.21426625059917</v>
      </c>
      <c r="BB13" s="434">
        <v>688.02260243978264</v>
      </c>
      <c r="BC13" s="434">
        <v>745.06315408399632</v>
      </c>
      <c r="BD13" s="434">
        <v>1163.2773606334754</v>
      </c>
      <c r="BE13" s="434"/>
      <c r="BF13" s="434">
        <v>514.21426625059917</v>
      </c>
      <c r="BG13" s="434">
        <v>688.02260243978264</v>
      </c>
      <c r="BH13" s="434">
        <v>745.06315408399632</v>
      </c>
      <c r="BI13" s="434">
        <v>1163.2773606334754</v>
      </c>
      <c r="BJ13" s="434"/>
      <c r="BK13" s="434">
        <v>450.86366295277696</v>
      </c>
      <c r="BL13" s="434">
        <v>442.39868080609887</v>
      </c>
      <c r="BM13" s="434">
        <v>333.16508202108884</v>
      </c>
      <c r="BN13" s="434">
        <v>382.01838145392446</v>
      </c>
      <c r="BO13" s="434"/>
      <c r="BP13" s="434">
        <v>508.40362189298543</v>
      </c>
      <c r="BQ13" s="434">
        <v>429.1271607412686</v>
      </c>
      <c r="BR13" s="434">
        <v>221.01607008993423</v>
      </c>
      <c r="BS13" s="434">
        <v>443.73564938956167</v>
      </c>
      <c r="BT13" s="449"/>
      <c r="BU13" s="429">
        <v>279.55784199999999</v>
      </c>
      <c r="BV13" s="429">
        <v>267.45248600000002</v>
      </c>
      <c r="BW13" s="429">
        <v>336</v>
      </c>
      <c r="BX13" s="429">
        <v>355</v>
      </c>
      <c r="BY13" s="519"/>
      <c r="BZ13" s="519"/>
      <c r="CA13" s="526"/>
      <c r="CB13" s="526"/>
      <c r="CC13" s="527"/>
      <c r="CD13" s="369"/>
      <c r="CE13" s="369"/>
    </row>
    <row r="14" spans="1:83" s="322" customFormat="1" ht="33" customHeight="1" x14ac:dyDescent="0.25">
      <c r="A14" s="741" t="s">
        <v>117</v>
      </c>
      <c r="B14" s="767"/>
      <c r="C14" s="368">
        <v>358</v>
      </c>
      <c r="D14" s="368">
        <v>425</v>
      </c>
      <c r="E14" s="368">
        <v>332</v>
      </c>
      <c r="F14" s="368">
        <v>670</v>
      </c>
      <c r="G14" s="693"/>
      <c r="H14" s="368">
        <v>645</v>
      </c>
      <c r="I14" s="368">
        <v>896</v>
      </c>
      <c r="J14" s="368">
        <v>691</v>
      </c>
      <c r="K14" s="368">
        <v>917</v>
      </c>
      <c r="L14" s="693"/>
      <c r="M14" s="652">
        <v>624</v>
      </c>
      <c r="N14" s="330">
        <v>554</v>
      </c>
      <c r="O14" s="330">
        <v>553</v>
      </c>
      <c r="P14" s="330">
        <v>493</v>
      </c>
      <c r="Q14" s="693"/>
      <c r="R14" s="330">
        <v>468</v>
      </c>
      <c r="S14" s="330">
        <v>533</v>
      </c>
      <c r="T14" s="330">
        <v>548.91748799999993</v>
      </c>
      <c r="U14" s="330">
        <v>567.07583099999999</v>
      </c>
      <c r="V14" s="693"/>
      <c r="W14" s="330">
        <v>571.27733799999999</v>
      </c>
      <c r="X14" s="330">
        <v>659.38475500000004</v>
      </c>
      <c r="Y14" s="330">
        <v>587.15645999999992</v>
      </c>
      <c r="Z14" s="330">
        <v>561.10632799999996</v>
      </c>
      <c r="AA14" s="693"/>
      <c r="AB14" s="330">
        <v>802.63704600000005</v>
      </c>
      <c r="AC14" s="330">
        <v>612.4706900000001</v>
      </c>
      <c r="AD14" s="330">
        <v>479.16761560742191</v>
      </c>
      <c r="AE14" s="330">
        <v>518.40027599999996</v>
      </c>
      <c r="AF14" s="693"/>
      <c r="AG14" s="330">
        <v>813.51807575000009</v>
      </c>
      <c r="AH14" s="330">
        <v>1573.4599920000001</v>
      </c>
      <c r="AI14" s="330">
        <v>1160.9344133600002</v>
      </c>
      <c r="AJ14" s="330">
        <v>1674.4940918749999</v>
      </c>
      <c r="AK14" s="330"/>
      <c r="AL14" s="330">
        <v>1228.0461829999999</v>
      </c>
      <c r="AM14" s="330">
        <v>951.23120580000034</v>
      </c>
      <c r="AN14" s="330">
        <v>773.09213047000003</v>
      </c>
      <c r="AO14" s="330">
        <v>1421.4708999999998</v>
      </c>
      <c r="AP14" s="693"/>
      <c r="AQ14" s="429">
        <v>1073.6880457318969</v>
      </c>
      <c r="AR14" s="429">
        <v>418.63910902000003</v>
      </c>
      <c r="AS14" s="429">
        <v>576.86010950000002</v>
      </c>
      <c r="AT14" s="429">
        <v>715.29297464698482</v>
      </c>
      <c r="AU14" s="693"/>
      <c r="AV14" s="434">
        <v>781.40995597750987</v>
      </c>
      <c r="AW14" s="434">
        <v>528.30932253078424</v>
      </c>
      <c r="AX14" s="434">
        <v>533.24851757523857</v>
      </c>
      <c r="AY14" s="434">
        <v>619.00660416243215</v>
      </c>
      <c r="AZ14" s="693"/>
      <c r="BA14" s="434">
        <v>813.63053510448549</v>
      </c>
      <c r="BB14" s="434">
        <v>541.56434898145892</v>
      </c>
      <c r="BC14" s="434">
        <v>810.84637167692495</v>
      </c>
      <c r="BD14" s="434">
        <v>688.33748590000005</v>
      </c>
      <c r="BE14" s="434"/>
      <c r="BF14" s="434">
        <v>813.63053510448549</v>
      </c>
      <c r="BG14" s="434">
        <v>541.56434898145892</v>
      </c>
      <c r="BH14" s="434">
        <v>810.84637167692495</v>
      </c>
      <c r="BI14" s="434">
        <v>688.33748590000005</v>
      </c>
      <c r="BJ14" s="434"/>
      <c r="BK14" s="434">
        <v>619.00660416243215</v>
      </c>
      <c r="BL14" s="434">
        <v>533.24851757523857</v>
      </c>
      <c r="BM14" s="434">
        <v>528.30932253078424</v>
      </c>
      <c r="BN14" s="434">
        <v>781.40995597750987</v>
      </c>
      <c r="BO14" s="434"/>
      <c r="BP14" s="434">
        <v>715.29297464698482</v>
      </c>
      <c r="BQ14" s="434">
        <v>576.86010950000002</v>
      </c>
      <c r="BR14" s="434">
        <v>418.63910902000003</v>
      </c>
      <c r="BS14" s="434">
        <v>1073.6880457318969</v>
      </c>
      <c r="BT14" s="449"/>
      <c r="BU14" s="429">
        <v>1246.6739769999997</v>
      </c>
      <c r="BV14" s="429">
        <v>727.07261099999994</v>
      </c>
      <c r="BW14" s="429">
        <v>750.28759381999998</v>
      </c>
      <c r="BX14" s="429">
        <v>1381.2625357259999</v>
      </c>
      <c r="BY14" s="519"/>
      <c r="BZ14" s="519"/>
      <c r="CA14" s="526"/>
      <c r="CB14" s="526"/>
      <c r="CC14" s="527"/>
      <c r="CD14" s="369"/>
      <c r="CE14" s="369"/>
    </row>
    <row r="15" spans="1:83" s="322" customFormat="1" ht="33" customHeight="1" x14ac:dyDescent="0.25">
      <c r="A15" s="741" t="s">
        <v>118</v>
      </c>
      <c r="B15" s="767"/>
      <c r="C15" s="368">
        <v>712</v>
      </c>
      <c r="D15" s="368">
        <v>794</v>
      </c>
      <c r="E15" s="368">
        <v>847</v>
      </c>
      <c r="F15" s="368">
        <v>779</v>
      </c>
      <c r="G15" s="693"/>
      <c r="H15" s="368">
        <v>722</v>
      </c>
      <c r="I15" s="368">
        <v>835</v>
      </c>
      <c r="J15" s="368">
        <v>695</v>
      </c>
      <c r="K15" s="368">
        <v>908</v>
      </c>
      <c r="L15" s="693"/>
      <c r="M15" s="652">
        <v>826</v>
      </c>
      <c r="N15" s="330">
        <v>858</v>
      </c>
      <c r="O15" s="330">
        <v>888</v>
      </c>
      <c r="P15" s="330">
        <v>1056</v>
      </c>
      <c r="Q15" s="693"/>
      <c r="R15" s="330">
        <v>1138</v>
      </c>
      <c r="S15" s="330">
        <v>921</v>
      </c>
      <c r="T15" s="330">
        <v>1109.149498</v>
      </c>
      <c r="U15" s="330">
        <v>1140.5664690000001</v>
      </c>
      <c r="V15" s="693"/>
      <c r="W15" s="330">
        <v>1010.0667289999999</v>
      </c>
      <c r="X15" s="330">
        <v>886.01993300000004</v>
      </c>
      <c r="Y15" s="330">
        <v>1019.5498600000001</v>
      </c>
      <c r="Z15" s="330">
        <v>951.60402681250002</v>
      </c>
      <c r="AA15" s="693"/>
      <c r="AB15" s="330">
        <v>1191.6438539999999</v>
      </c>
      <c r="AC15" s="330">
        <v>1088.0879479999999</v>
      </c>
      <c r="AD15" s="330">
        <v>1174.6975606992187</v>
      </c>
      <c r="AE15" s="330">
        <v>961.76439800000003</v>
      </c>
      <c r="AF15" s="693"/>
      <c r="AG15" s="330">
        <v>845.90555099000017</v>
      </c>
      <c r="AH15" s="330">
        <v>1583.6416680000002</v>
      </c>
      <c r="AI15" s="330">
        <v>1576.8876145200002</v>
      </c>
      <c r="AJ15" s="330">
        <v>1433.3807242500002</v>
      </c>
      <c r="AK15" s="330"/>
      <c r="AL15" s="330">
        <v>1140.5450600000001</v>
      </c>
      <c r="AM15" s="330">
        <v>1931.7719107999999</v>
      </c>
      <c r="AN15" s="330">
        <v>1905.8772559600002</v>
      </c>
      <c r="AO15" s="330">
        <v>1673.5955670000001</v>
      </c>
      <c r="AP15" s="693"/>
      <c r="AQ15" s="429">
        <v>1353.7476873932828</v>
      </c>
      <c r="AR15" s="429">
        <v>511.77378284035092</v>
      </c>
      <c r="AS15" s="429">
        <v>1368.3034629615897</v>
      </c>
      <c r="AT15" s="429">
        <v>1420.6269236314261</v>
      </c>
      <c r="AU15" s="693"/>
      <c r="AV15" s="434">
        <v>1197.7213962213589</v>
      </c>
      <c r="AW15" s="434">
        <v>1042.3843456411712</v>
      </c>
      <c r="AX15" s="434">
        <v>1138.1954674295569</v>
      </c>
      <c r="AY15" s="434">
        <v>1270.3702008540311</v>
      </c>
      <c r="AZ15" s="693"/>
      <c r="BA15" s="434">
        <v>1014.7600413957095</v>
      </c>
      <c r="BB15" s="434">
        <v>1178.8987278621548</v>
      </c>
      <c r="BC15" s="434">
        <v>1281.605929322933</v>
      </c>
      <c r="BD15" s="434">
        <v>1245.284872</v>
      </c>
      <c r="BE15" s="434"/>
      <c r="BF15" s="434">
        <v>1014.7600413957095</v>
      </c>
      <c r="BG15" s="434">
        <v>1178.8987278621548</v>
      </c>
      <c r="BH15" s="434">
        <v>1281.605929322933</v>
      </c>
      <c r="BI15" s="434">
        <v>1245.284872</v>
      </c>
      <c r="BJ15" s="434"/>
      <c r="BK15" s="434">
        <v>1270.3702008540311</v>
      </c>
      <c r="BL15" s="434">
        <v>1138.1954674295569</v>
      </c>
      <c r="BM15" s="434">
        <v>1042.3843456411712</v>
      </c>
      <c r="BN15" s="434">
        <v>1197.7213962213589</v>
      </c>
      <c r="BO15" s="434"/>
      <c r="BP15" s="434">
        <v>1420.6269236314261</v>
      </c>
      <c r="BQ15" s="434">
        <v>1368.3034629615897</v>
      </c>
      <c r="BR15" s="434">
        <v>511.77378284035092</v>
      </c>
      <c r="BS15" s="434">
        <v>1353.7476873932828</v>
      </c>
      <c r="BT15" s="449"/>
      <c r="BU15" s="429">
        <v>1794.7636219999997</v>
      </c>
      <c r="BV15" s="429">
        <v>1501.1699490000001</v>
      </c>
      <c r="BW15" s="429">
        <v>1671.90609163</v>
      </c>
      <c r="BX15" s="429">
        <v>1394.0669233384999</v>
      </c>
      <c r="BY15" s="519"/>
      <c r="BZ15" s="519"/>
      <c r="CA15" s="526"/>
      <c r="CB15" s="526"/>
      <c r="CC15" s="527"/>
      <c r="CD15" s="369"/>
      <c r="CE15" s="369"/>
    </row>
    <row r="16" spans="1:83" s="322" customFormat="1" ht="33" customHeight="1" x14ac:dyDescent="0.25">
      <c r="A16" s="741" t="s">
        <v>119</v>
      </c>
      <c r="B16" s="767"/>
      <c r="C16" s="368">
        <v>782</v>
      </c>
      <c r="D16" s="368">
        <v>677</v>
      </c>
      <c r="E16" s="368">
        <v>615</v>
      </c>
      <c r="F16" s="368">
        <v>783</v>
      </c>
      <c r="G16" s="693"/>
      <c r="H16" s="368">
        <v>779</v>
      </c>
      <c r="I16" s="368">
        <v>859</v>
      </c>
      <c r="J16" s="368">
        <v>869</v>
      </c>
      <c r="K16" s="368">
        <v>850</v>
      </c>
      <c r="L16" s="693"/>
      <c r="M16" s="652">
        <v>1064</v>
      </c>
      <c r="N16" s="330">
        <v>1005</v>
      </c>
      <c r="O16" s="330">
        <v>1133</v>
      </c>
      <c r="P16" s="330">
        <v>1028</v>
      </c>
      <c r="Q16" s="693"/>
      <c r="R16" s="330">
        <v>1090</v>
      </c>
      <c r="S16" s="330">
        <v>1133</v>
      </c>
      <c r="T16" s="330">
        <v>1255.857139</v>
      </c>
      <c r="U16" s="330">
        <v>1510.7721279999998</v>
      </c>
      <c r="V16" s="693"/>
      <c r="W16" s="330">
        <v>1291.069878</v>
      </c>
      <c r="X16" s="330">
        <v>1264.724751</v>
      </c>
      <c r="Y16" s="330">
        <v>1307.1659729999999</v>
      </c>
      <c r="Z16" s="330">
        <v>1406.4647135781249</v>
      </c>
      <c r="AA16" s="693"/>
      <c r="AB16" s="330">
        <v>1648.1827530000003</v>
      </c>
      <c r="AC16" s="330">
        <v>1628.598978</v>
      </c>
      <c r="AD16" s="330">
        <v>1498.8744423749999</v>
      </c>
      <c r="AE16" s="330">
        <v>1714.7580990000001</v>
      </c>
      <c r="AF16" s="693"/>
      <c r="AG16" s="330">
        <v>1570.9338791299997</v>
      </c>
      <c r="AH16" s="330">
        <v>1938.5256760000002</v>
      </c>
      <c r="AI16" s="330">
        <v>2279.4134499600004</v>
      </c>
      <c r="AJ16" s="330">
        <v>2161.9811140200004</v>
      </c>
      <c r="AK16" s="330"/>
      <c r="AL16" s="330">
        <v>1570.292087</v>
      </c>
      <c r="AM16" s="330">
        <v>1535.4768118</v>
      </c>
      <c r="AN16" s="330">
        <v>1366.6319049639997</v>
      </c>
      <c r="AO16" s="330">
        <v>1241.9186719999998</v>
      </c>
      <c r="AP16" s="693"/>
      <c r="AQ16" s="429">
        <v>1087.5898577813105</v>
      </c>
      <c r="AR16" s="429">
        <v>642.98018089109507</v>
      </c>
      <c r="AS16" s="429">
        <v>839.05424167396427</v>
      </c>
      <c r="AT16" s="429">
        <v>903.64303709938224</v>
      </c>
      <c r="AU16" s="693"/>
      <c r="AV16" s="434">
        <v>1488.8919410027415</v>
      </c>
      <c r="AW16" s="434">
        <v>1046.7889982638073</v>
      </c>
      <c r="AX16" s="434">
        <v>1108.108715648495</v>
      </c>
      <c r="AY16" s="434">
        <v>1226.8411915850711</v>
      </c>
      <c r="AZ16" s="693"/>
      <c r="BA16" s="434">
        <v>1229.894240477088</v>
      </c>
      <c r="BB16" s="434">
        <v>1307.537378379621</v>
      </c>
      <c r="BC16" s="434">
        <v>1272.7119530711338</v>
      </c>
      <c r="BD16" s="434">
        <v>1009.4622080690654</v>
      </c>
      <c r="BE16" s="434"/>
      <c r="BF16" s="434">
        <v>1229.894240477088</v>
      </c>
      <c r="BG16" s="434">
        <v>1307.537378379621</v>
      </c>
      <c r="BH16" s="434">
        <v>1272.7119530711338</v>
      </c>
      <c r="BI16" s="434">
        <v>1009.4622080690654</v>
      </c>
      <c r="BJ16" s="434"/>
      <c r="BK16" s="434">
        <v>1226.8411915850711</v>
      </c>
      <c r="BL16" s="434">
        <v>1108.108715648495</v>
      </c>
      <c r="BM16" s="434">
        <v>1046.7889982638073</v>
      </c>
      <c r="BN16" s="434">
        <v>1488.8919410027415</v>
      </c>
      <c r="BO16" s="434"/>
      <c r="BP16" s="434">
        <v>903.64303709938224</v>
      </c>
      <c r="BQ16" s="434">
        <v>839.05424167396427</v>
      </c>
      <c r="BR16" s="434">
        <v>642.98018089109507</v>
      </c>
      <c r="BS16" s="434">
        <v>1087.5898577813105</v>
      </c>
      <c r="BT16" s="449"/>
      <c r="BU16" s="429">
        <v>945.852711</v>
      </c>
      <c r="BV16" s="429">
        <v>999.08585349999998</v>
      </c>
      <c r="BW16" s="429">
        <v>1148</v>
      </c>
      <c r="BX16" s="429">
        <v>1037</v>
      </c>
      <c r="BY16" s="519"/>
      <c r="BZ16" s="519"/>
      <c r="CA16" s="526"/>
      <c r="CB16" s="526"/>
      <c r="CC16" s="527"/>
      <c r="CD16" s="369"/>
      <c r="CE16" s="369"/>
    </row>
    <row r="17" spans="1:83" s="322" customFormat="1" ht="33" customHeight="1" x14ac:dyDescent="0.25">
      <c r="A17" s="741" t="s">
        <v>120</v>
      </c>
      <c r="B17" s="767"/>
      <c r="C17" s="368">
        <v>555</v>
      </c>
      <c r="D17" s="368">
        <v>569</v>
      </c>
      <c r="E17" s="368">
        <v>664</v>
      </c>
      <c r="F17" s="368">
        <v>845</v>
      </c>
      <c r="G17" s="693"/>
      <c r="H17" s="403">
        <v>952</v>
      </c>
      <c r="I17" s="368">
        <v>1480</v>
      </c>
      <c r="J17" s="403">
        <v>928</v>
      </c>
      <c r="K17" s="368">
        <v>1110</v>
      </c>
      <c r="L17" s="693"/>
      <c r="M17" s="652">
        <v>1274</v>
      </c>
      <c r="N17" s="330">
        <v>1511</v>
      </c>
      <c r="O17" s="330">
        <v>1305</v>
      </c>
      <c r="P17" s="330">
        <v>1905</v>
      </c>
      <c r="Q17" s="693"/>
      <c r="R17" s="330">
        <v>2105</v>
      </c>
      <c r="S17" s="330">
        <v>1268</v>
      </c>
      <c r="T17" s="330">
        <v>916.17395500000009</v>
      </c>
      <c r="U17" s="330">
        <v>1276.655172</v>
      </c>
      <c r="V17" s="693"/>
      <c r="W17" s="330">
        <v>1292.0820220000001</v>
      </c>
      <c r="X17" s="330">
        <v>1203.8696940000002</v>
      </c>
      <c r="Y17" s="330">
        <v>1117.489356</v>
      </c>
      <c r="Z17" s="330">
        <v>1414.17562</v>
      </c>
      <c r="AA17" s="693"/>
      <c r="AB17" s="330">
        <v>1245.440979</v>
      </c>
      <c r="AC17" s="330">
        <v>1343.9320829999999</v>
      </c>
      <c r="AD17" s="330">
        <v>1316.9161474375001</v>
      </c>
      <c r="AE17" s="330">
        <v>1657.1284000000001</v>
      </c>
      <c r="AF17" s="693"/>
      <c r="AG17" s="330">
        <v>1042.47793985</v>
      </c>
      <c r="AH17" s="330">
        <v>937.71167100000002</v>
      </c>
      <c r="AI17" s="330">
        <v>975.89880682000012</v>
      </c>
      <c r="AJ17" s="330">
        <v>858.23057632000007</v>
      </c>
      <c r="AK17" s="330"/>
      <c r="AL17" s="330">
        <v>1222.1507280000001</v>
      </c>
      <c r="AM17" s="330">
        <v>1038.9975248000001</v>
      </c>
      <c r="AN17" s="330">
        <v>1433.2151778899999</v>
      </c>
      <c r="AO17" s="330">
        <v>1697.8159859999998</v>
      </c>
      <c r="AP17" s="693"/>
      <c r="AQ17" s="429">
        <v>1346.8614901412964</v>
      </c>
      <c r="AR17" s="429">
        <v>797.38405972999988</v>
      </c>
      <c r="AS17" s="429">
        <v>1061.0622974105579</v>
      </c>
      <c r="AT17" s="429">
        <v>1045.9638935494459</v>
      </c>
      <c r="AU17" s="693"/>
      <c r="AV17" s="434">
        <v>1058.8751647134466</v>
      </c>
      <c r="AW17" s="434">
        <v>922.56394011566942</v>
      </c>
      <c r="AX17" s="434">
        <v>995.06604676186316</v>
      </c>
      <c r="AY17" s="434">
        <v>1014.4929420254734</v>
      </c>
      <c r="AZ17" s="693"/>
      <c r="BA17" s="434">
        <v>1030.4636671227147</v>
      </c>
      <c r="BB17" s="434">
        <v>1311.3539533760363</v>
      </c>
      <c r="BC17" s="434">
        <v>1248.3261412125778</v>
      </c>
      <c r="BD17" s="434">
        <v>1384.7964508200002</v>
      </c>
      <c r="BE17" s="434"/>
      <c r="BF17" s="434">
        <v>1030.4636671227147</v>
      </c>
      <c r="BG17" s="434">
        <v>1311.3539533760363</v>
      </c>
      <c r="BH17" s="434">
        <v>1248.3261412125778</v>
      </c>
      <c r="BI17" s="434">
        <v>1384.7964508200002</v>
      </c>
      <c r="BJ17" s="434"/>
      <c r="BK17" s="434">
        <v>1014.4929420254734</v>
      </c>
      <c r="BL17" s="434">
        <v>995.06604676186316</v>
      </c>
      <c r="BM17" s="434">
        <v>922.56394011566942</v>
      </c>
      <c r="BN17" s="434">
        <v>1058.8751647134466</v>
      </c>
      <c r="BO17" s="434"/>
      <c r="BP17" s="434">
        <v>1045.9638935494459</v>
      </c>
      <c r="BQ17" s="434">
        <v>1061.0622974105579</v>
      </c>
      <c r="BR17" s="434">
        <v>797.38405972999988</v>
      </c>
      <c r="BS17" s="434">
        <v>1346.8614901412964</v>
      </c>
      <c r="BT17" s="449"/>
      <c r="BU17" s="429">
        <v>1624.0197980000003</v>
      </c>
      <c r="BV17" s="429">
        <v>1519.6070465</v>
      </c>
      <c r="BW17" s="429">
        <v>1494.48119036</v>
      </c>
      <c r="BX17" s="429">
        <v>1194.1713837379</v>
      </c>
      <c r="BY17" s="519"/>
      <c r="BZ17" s="519"/>
      <c r="CA17" s="526"/>
      <c r="CB17" s="526"/>
      <c r="CC17" s="527"/>
      <c r="CD17" s="369"/>
      <c r="CE17" s="369"/>
    </row>
    <row r="18" spans="1:83" s="322" customFormat="1" ht="33" customHeight="1" x14ac:dyDescent="0.25">
      <c r="A18" s="741" t="s">
        <v>121</v>
      </c>
      <c r="B18" s="767"/>
      <c r="C18" s="368">
        <v>141</v>
      </c>
      <c r="D18" s="368">
        <v>111</v>
      </c>
      <c r="E18" s="368">
        <v>100</v>
      </c>
      <c r="F18" s="368">
        <v>75</v>
      </c>
      <c r="G18" s="693"/>
      <c r="H18" s="368">
        <v>75</v>
      </c>
      <c r="I18" s="368">
        <v>49</v>
      </c>
      <c r="J18" s="368">
        <v>91</v>
      </c>
      <c r="K18" s="368">
        <v>68</v>
      </c>
      <c r="L18" s="693"/>
      <c r="M18" s="652">
        <v>57</v>
      </c>
      <c r="N18" s="330">
        <v>79</v>
      </c>
      <c r="O18" s="330">
        <v>90</v>
      </c>
      <c r="P18" s="330">
        <v>88</v>
      </c>
      <c r="Q18" s="693"/>
      <c r="R18" s="330">
        <v>113</v>
      </c>
      <c r="S18" s="330">
        <v>75</v>
      </c>
      <c r="T18" s="330">
        <v>119.62005699999999</v>
      </c>
      <c r="U18" s="330">
        <v>86.518949000000006</v>
      </c>
      <c r="V18" s="693"/>
      <c r="W18" s="330">
        <v>102.28371799999999</v>
      </c>
      <c r="X18" s="330">
        <v>97.730082999999993</v>
      </c>
      <c r="Y18" s="330">
        <v>65.953699999999998</v>
      </c>
      <c r="Z18" s="330">
        <v>105.157618</v>
      </c>
      <c r="AA18" s="693"/>
      <c r="AB18" s="330">
        <v>44.381194999999998</v>
      </c>
      <c r="AC18" s="330">
        <v>61.928197999999995</v>
      </c>
      <c r="AD18" s="330">
        <v>81.111929468749992</v>
      </c>
      <c r="AE18" s="330">
        <v>142.68997100000001</v>
      </c>
      <c r="AF18" s="693"/>
      <c r="AG18" s="330">
        <v>60.860683000000002</v>
      </c>
      <c r="AH18" s="330">
        <v>39.496075000000005</v>
      </c>
      <c r="AI18" s="330">
        <v>75.292212460000016</v>
      </c>
      <c r="AJ18" s="330">
        <v>51.638597240000003</v>
      </c>
      <c r="AK18" s="330"/>
      <c r="AL18" s="330">
        <v>69.474441999999996</v>
      </c>
      <c r="AM18" s="330">
        <v>96.189560600000007</v>
      </c>
      <c r="AN18" s="330">
        <v>66.991319599999997</v>
      </c>
      <c r="AO18" s="330">
        <v>54.226315</v>
      </c>
      <c r="AP18" s="693"/>
      <c r="AQ18" s="429">
        <v>57.142940606629146</v>
      </c>
      <c r="AR18" s="429">
        <v>52.478268360000001</v>
      </c>
      <c r="AS18" s="429">
        <v>90.577682750000008</v>
      </c>
      <c r="AT18" s="429">
        <v>107.591522</v>
      </c>
      <c r="AU18" s="693"/>
      <c r="AV18" s="434">
        <v>131.23395888249215</v>
      </c>
      <c r="AW18" s="434">
        <v>99.216874854946767</v>
      </c>
      <c r="AX18" s="434">
        <v>88.498962509049974</v>
      </c>
      <c r="AY18" s="434">
        <v>102.8337955858389</v>
      </c>
      <c r="AZ18" s="693"/>
      <c r="BA18" s="434">
        <v>107.26908355041725</v>
      </c>
      <c r="BB18" s="434">
        <v>126.87982100362549</v>
      </c>
      <c r="BC18" s="434">
        <v>99.40179054082887</v>
      </c>
      <c r="BD18" s="434">
        <v>99.448745559999992</v>
      </c>
      <c r="BE18" s="434"/>
      <c r="BF18" s="434">
        <v>107.26908355041725</v>
      </c>
      <c r="BG18" s="434">
        <v>126.87982100362549</v>
      </c>
      <c r="BH18" s="434">
        <v>99.40179054082887</v>
      </c>
      <c r="BI18" s="434">
        <v>99.448745559999992</v>
      </c>
      <c r="BJ18" s="434"/>
      <c r="BK18" s="434">
        <v>102.8337955858389</v>
      </c>
      <c r="BL18" s="434">
        <v>88.498962509049974</v>
      </c>
      <c r="BM18" s="434">
        <v>99.216874854946767</v>
      </c>
      <c r="BN18" s="434">
        <v>131.23395888249215</v>
      </c>
      <c r="BO18" s="434"/>
      <c r="BP18" s="434">
        <v>107.591522</v>
      </c>
      <c r="BQ18" s="434">
        <v>90.577682750000008</v>
      </c>
      <c r="BR18" s="434">
        <v>52.478268360000001</v>
      </c>
      <c r="BS18" s="434">
        <v>57.142940606629146</v>
      </c>
      <c r="BT18" s="449"/>
      <c r="BU18" s="429">
        <v>80.737166999999999</v>
      </c>
      <c r="BV18" s="429">
        <v>58.843240999999992</v>
      </c>
      <c r="BW18" s="429">
        <v>67.446857000000008</v>
      </c>
      <c r="BX18" s="429">
        <v>61.293229380000007</v>
      </c>
      <c r="BY18" s="519"/>
      <c r="BZ18" s="519"/>
      <c r="CA18" s="526"/>
      <c r="CB18" s="526"/>
      <c r="CC18" s="527"/>
      <c r="CD18" s="369"/>
      <c r="CE18" s="369"/>
    </row>
    <row r="19" spans="1:83" s="322" customFormat="1" ht="33" customHeight="1" x14ac:dyDescent="0.25">
      <c r="A19" s="741" t="s">
        <v>122</v>
      </c>
      <c r="B19" s="767"/>
      <c r="C19" s="403">
        <v>1239</v>
      </c>
      <c r="D19" s="403">
        <v>953</v>
      </c>
      <c r="E19" s="368">
        <v>1265</v>
      </c>
      <c r="F19" s="403">
        <v>1086</v>
      </c>
      <c r="G19" s="693"/>
      <c r="H19" s="403">
        <v>1406</v>
      </c>
      <c r="I19" s="403">
        <v>1199</v>
      </c>
      <c r="J19" s="403">
        <v>1264</v>
      </c>
      <c r="K19" s="403">
        <v>1413</v>
      </c>
      <c r="L19" s="693"/>
      <c r="M19" s="652">
        <v>1292</v>
      </c>
      <c r="N19" s="330">
        <v>1479</v>
      </c>
      <c r="O19" s="330">
        <v>1318</v>
      </c>
      <c r="P19" s="330">
        <v>1252</v>
      </c>
      <c r="Q19" s="693"/>
      <c r="R19" s="330">
        <v>1424</v>
      </c>
      <c r="S19" s="330">
        <v>1402</v>
      </c>
      <c r="T19" s="330">
        <v>1618.2160520000002</v>
      </c>
      <c r="U19" s="330">
        <v>1729.9377989999996</v>
      </c>
      <c r="V19" s="693"/>
      <c r="W19" s="330">
        <v>1479.1845419999997</v>
      </c>
      <c r="X19" s="330">
        <v>1407.576546</v>
      </c>
      <c r="Y19" s="330">
        <v>1474.118037</v>
      </c>
      <c r="Z19" s="330">
        <v>1599.5775316796876</v>
      </c>
      <c r="AA19" s="693"/>
      <c r="AB19" s="330">
        <v>1736.809119</v>
      </c>
      <c r="AC19" s="330">
        <v>1637.7419650000002</v>
      </c>
      <c r="AD19" s="330">
        <v>1624.2884601406251</v>
      </c>
      <c r="AE19" s="330">
        <v>1747.681773</v>
      </c>
      <c r="AF19" s="693"/>
      <c r="AG19" s="330">
        <v>1620.2713555099999</v>
      </c>
      <c r="AH19" s="330">
        <v>1580.8201199999999</v>
      </c>
      <c r="AI19" s="330">
        <v>1735.5934850499998</v>
      </c>
      <c r="AJ19" s="330">
        <v>1460.7439673149997</v>
      </c>
      <c r="AK19" s="330"/>
      <c r="AL19" s="330">
        <v>1713.4672849999999</v>
      </c>
      <c r="AM19" s="330">
        <v>1567.778172</v>
      </c>
      <c r="AN19" s="330">
        <v>1627.9141840020002</v>
      </c>
      <c r="AO19" s="330">
        <v>1665.5799259999999</v>
      </c>
      <c r="AP19" s="693"/>
      <c r="AQ19" s="429">
        <v>1641.2830857908789</v>
      </c>
      <c r="AR19" s="429">
        <v>914.32907294052222</v>
      </c>
      <c r="AS19" s="429">
        <v>1522.7068576138827</v>
      </c>
      <c r="AT19" s="429">
        <v>1588.1788639835263</v>
      </c>
      <c r="AU19" s="693"/>
      <c r="AV19" s="434">
        <v>2001.4406866005647</v>
      </c>
      <c r="AW19" s="434">
        <v>1880.6742770195517</v>
      </c>
      <c r="AX19" s="434">
        <v>1624.6407402285729</v>
      </c>
      <c r="AY19" s="434">
        <v>1998.4064917315297</v>
      </c>
      <c r="AZ19" s="693"/>
      <c r="BA19" s="434">
        <v>2014.8119427683032</v>
      </c>
      <c r="BB19" s="434">
        <v>2337.159818582099</v>
      </c>
      <c r="BC19" s="434">
        <v>1878.9755750372501</v>
      </c>
      <c r="BD19" s="434">
        <v>2042.7277075200002</v>
      </c>
      <c r="BE19" s="434"/>
      <c r="BF19" s="434">
        <v>2014.8119427683032</v>
      </c>
      <c r="BG19" s="434">
        <v>2337.159818582099</v>
      </c>
      <c r="BH19" s="434">
        <v>1878.9755750372501</v>
      </c>
      <c r="BI19" s="434">
        <v>2042.7277075200002</v>
      </c>
      <c r="BJ19" s="434"/>
      <c r="BK19" s="434">
        <v>1998.4064917315297</v>
      </c>
      <c r="BL19" s="434">
        <v>1624.6407402285729</v>
      </c>
      <c r="BM19" s="434">
        <v>1880.6742770195517</v>
      </c>
      <c r="BN19" s="434">
        <v>2001.4406866005647</v>
      </c>
      <c r="BO19" s="434"/>
      <c r="BP19" s="434">
        <v>1588.1788639835263</v>
      </c>
      <c r="BQ19" s="434">
        <v>1522.7068576138827</v>
      </c>
      <c r="BR19" s="434">
        <v>914.32907294052222</v>
      </c>
      <c r="BS19" s="434">
        <v>1641.2830857908789</v>
      </c>
      <c r="BT19" s="449"/>
      <c r="BU19" s="429">
        <v>1964.0783259999998</v>
      </c>
      <c r="BV19" s="429">
        <v>1618.0237434199998</v>
      </c>
      <c r="BW19" s="429">
        <v>1400.1527243500002</v>
      </c>
      <c r="BX19" s="429">
        <v>1562.4404386652</v>
      </c>
      <c r="BY19" s="519"/>
      <c r="BZ19" s="519"/>
      <c r="CA19" s="526"/>
      <c r="CB19" s="526"/>
      <c r="CC19" s="527"/>
      <c r="CD19" s="369"/>
      <c r="CE19" s="369"/>
    </row>
    <row r="20" spans="1:83" s="322" customFormat="1" ht="33" customHeight="1" x14ac:dyDescent="0.25">
      <c r="A20" s="741" t="s">
        <v>123</v>
      </c>
      <c r="B20" s="767"/>
      <c r="C20" s="403">
        <v>1552</v>
      </c>
      <c r="D20" s="403">
        <v>1229</v>
      </c>
      <c r="E20" s="403">
        <v>1270</v>
      </c>
      <c r="F20" s="403">
        <v>1873</v>
      </c>
      <c r="G20" s="693"/>
      <c r="H20" s="403">
        <v>1704</v>
      </c>
      <c r="I20" s="403">
        <v>2054</v>
      </c>
      <c r="J20" s="403">
        <v>1811</v>
      </c>
      <c r="K20" s="403">
        <v>1793</v>
      </c>
      <c r="L20" s="693"/>
      <c r="M20" s="652">
        <v>1327</v>
      </c>
      <c r="N20" s="330">
        <v>1468</v>
      </c>
      <c r="O20" s="330">
        <v>1269</v>
      </c>
      <c r="P20" s="330">
        <v>1768</v>
      </c>
      <c r="Q20" s="693"/>
      <c r="R20" s="330">
        <v>1430</v>
      </c>
      <c r="S20" s="330">
        <v>1618</v>
      </c>
      <c r="T20" s="330">
        <v>1476.72795</v>
      </c>
      <c r="U20" s="330">
        <v>1639.650128</v>
      </c>
      <c r="V20" s="693"/>
      <c r="W20" s="330">
        <v>1433.9959450000001</v>
      </c>
      <c r="X20" s="330">
        <v>1673.1095540000001</v>
      </c>
      <c r="Y20" s="330">
        <v>1301.0935730000001</v>
      </c>
      <c r="Z20" s="330">
        <v>1466.4564042031247</v>
      </c>
      <c r="AA20" s="693"/>
      <c r="AB20" s="330">
        <v>1204.1644779999999</v>
      </c>
      <c r="AC20" s="330">
        <v>1608.9493789999999</v>
      </c>
      <c r="AD20" s="330">
        <v>1477.707072125</v>
      </c>
      <c r="AE20" s="330">
        <v>1292.4140830000001</v>
      </c>
      <c r="AF20" s="693"/>
      <c r="AG20" s="330">
        <v>1118.11200418</v>
      </c>
      <c r="AH20" s="330">
        <v>1249.058221</v>
      </c>
      <c r="AI20" s="330">
        <v>1437.0819411399998</v>
      </c>
      <c r="AJ20" s="330">
        <v>1623.92247245</v>
      </c>
      <c r="AK20" s="330"/>
      <c r="AL20" s="330">
        <v>1616.6616529999999</v>
      </c>
      <c r="AM20" s="330">
        <v>1689.5754477999997</v>
      </c>
      <c r="AN20" s="330">
        <v>1815.7195425560001</v>
      </c>
      <c r="AO20" s="330">
        <v>1776.8257920000001</v>
      </c>
      <c r="AP20" s="693"/>
      <c r="AQ20" s="429">
        <v>1900.3638799080795</v>
      </c>
      <c r="AR20" s="429">
        <v>957.65100647816917</v>
      </c>
      <c r="AS20" s="429">
        <v>1450.8549048161944</v>
      </c>
      <c r="AT20" s="429">
        <v>1400.4025653848669</v>
      </c>
      <c r="AU20" s="693"/>
      <c r="AV20" s="434">
        <v>1798.0690934963905</v>
      </c>
      <c r="AW20" s="434">
        <v>1666.9247634278627</v>
      </c>
      <c r="AX20" s="434">
        <v>1557.9098083508211</v>
      </c>
      <c r="AY20" s="434">
        <v>1727.8597966808877</v>
      </c>
      <c r="AZ20" s="693"/>
      <c r="BA20" s="434">
        <v>1968.4366782539446</v>
      </c>
      <c r="BB20" s="434">
        <v>1804.9662290516296</v>
      </c>
      <c r="BC20" s="434">
        <v>1955.8560088508875</v>
      </c>
      <c r="BD20" s="434">
        <v>1832.9231930599997</v>
      </c>
      <c r="BE20" s="434"/>
      <c r="BF20" s="434">
        <v>1968.4366782539446</v>
      </c>
      <c r="BG20" s="434">
        <v>1804.9662290516296</v>
      </c>
      <c r="BH20" s="434">
        <v>1955.8560088508875</v>
      </c>
      <c r="BI20" s="434">
        <v>1832.9231930599997</v>
      </c>
      <c r="BJ20" s="434"/>
      <c r="BK20" s="434">
        <v>1727.8597966808877</v>
      </c>
      <c r="BL20" s="434">
        <v>1557.9098083508211</v>
      </c>
      <c r="BM20" s="434">
        <v>1666.9247634278627</v>
      </c>
      <c r="BN20" s="434">
        <v>1798.0690934963905</v>
      </c>
      <c r="BO20" s="434"/>
      <c r="BP20" s="434">
        <v>1400.4025653848669</v>
      </c>
      <c r="BQ20" s="434">
        <v>1450.8549048161944</v>
      </c>
      <c r="BR20" s="434">
        <v>957.65100647816917</v>
      </c>
      <c r="BS20" s="434">
        <v>1900.3638799080795</v>
      </c>
      <c r="BT20" s="449"/>
      <c r="BU20" s="429">
        <v>1796.4451669999999</v>
      </c>
      <c r="BV20" s="429">
        <v>1818.6438075999999</v>
      </c>
      <c r="BW20" s="429">
        <v>1839.1005805899997</v>
      </c>
      <c r="BX20" s="429">
        <v>1884.2570583811003</v>
      </c>
      <c r="BY20" s="519"/>
      <c r="BZ20" s="519"/>
      <c r="CA20" s="526"/>
      <c r="CB20" s="526"/>
      <c r="CC20" s="527"/>
      <c r="CD20" s="369"/>
      <c r="CE20" s="369"/>
    </row>
    <row r="21" spans="1:83" s="322" customFormat="1" ht="33" customHeight="1" x14ac:dyDescent="0.25">
      <c r="A21" s="741" t="s">
        <v>124</v>
      </c>
      <c r="B21" s="767"/>
      <c r="C21" s="403">
        <v>1375</v>
      </c>
      <c r="D21" s="403">
        <v>1265</v>
      </c>
      <c r="E21" s="403">
        <v>1192</v>
      </c>
      <c r="F21" s="403">
        <v>1468</v>
      </c>
      <c r="G21" s="693"/>
      <c r="H21" s="403">
        <v>1421</v>
      </c>
      <c r="I21" s="403">
        <v>1935</v>
      </c>
      <c r="J21" s="403">
        <v>2311</v>
      </c>
      <c r="K21" s="403">
        <v>2046</v>
      </c>
      <c r="L21" s="693"/>
      <c r="M21" s="652">
        <v>1954</v>
      </c>
      <c r="N21" s="330">
        <v>2305</v>
      </c>
      <c r="O21" s="330">
        <v>1981</v>
      </c>
      <c r="P21" s="330">
        <v>1796</v>
      </c>
      <c r="Q21" s="693"/>
      <c r="R21" s="330">
        <v>1649</v>
      </c>
      <c r="S21" s="330">
        <v>1699</v>
      </c>
      <c r="T21" s="330">
        <v>1899.5468000000001</v>
      </c>
      <c r="U21" s="330">
        <v>2316.3576430000003</v>
      </c>
      <c r="V21" s="693"/>
      <c r="W21" s="330">
        <v>2342.0711770000003</v>
      </c>
      <c r="X21" s="330">
        <v>2534.6075609999998</v>
      </c>
      <c r="Y21" s="330">
        <v>2283.319313</v>
      </c>
      <c r="Z21" s="330">
        <v>2207.1570878749999</v>
      </c>
      <c r="AA21" s="693"/>
      <c r="AB21" s="330">
        <v>2647.3753310000002</v>
      </c>
      <c r="AC21" s="330">
        <v>2154.0345900000002</v>
      </c>
      <c r="AD21" s="330">
        <v>2040.8931512890626</v>
      </c>
      <c r="AE21" s="330">
        <v>2005.289644</v>
      </c>
      <c r="AF21" s="693"/>
      <c r="AG21" s="330">
        <v>2849.968296340001</v>
      </c>
      <c r="AH21" s="330">
        <v>3528.3928390000001</v>
      </c>
      <c r="AI21" s="330">
        <v>2586.34014015</v>
      </c>
      <c r="AJ21" s="330">
        <v>2740.4804438800002</v>
      </c>
      <c r="AK21" s="330"/>
      <c r="AL21" s="330">
        <v>2870.5575239999998</v>
      </c>
      <c r="AM21" s="330">
        <v>3255.3695736000004</v>
      </c>
      <c r="AN21" s="330">
        <v>3461.4038229810999</v>
      </c>
      <c r="AO21" s="330">
        <v>3380.3766650000002</v>
      </c>
      <c r="AP21" s="693"/>
      <c r="AQ21" s="429">
        <v>3518.3223464249395</v>
      </c>
      <c r="AR21" s="429">
        <v>2157.7000574057893</v>
      </c>
      <c r="AS21" s="429">
        <v>3781.1286291919537</v>
      </c>
      <c r="AT21" s="429">
        <v>3261.8799272363244</v>
      </c>
      <c r="AU21" s="693"/>
      <c r="AV21" s="434">
        <v>3806.3254280826231</v>
      </c>
      <c r="AW21" s="434">
        <v>3441.6163546873299</v>
      </c>
      <c r="AX21" s="434">
        <v>3612.2235536956678</v>
      </c>
      <c r="AY21" s="434">
        <v>3130.2471242671108</v>
      </c>
      <c r="AZ21" s="693"/>
      <c r="BA21" s="434">
        <v>3273.4848970708244</v>
      </c>
      <c r="BB21" s="434">
        <v>3507.9087477571788</v>
      </c>
      <c r="BC21" s="434">
        <v>3585.9508062486902</v>
      </c>
      <c r="BD21" s="434">
        <v>3741.4063119400003</v>
      </c>
      <c r="BE21" s="434"/>
      <c r="BF21" s="434">
        <v>3273.4848970708244</v>
      </c>
      <c r="BG21" s="434">
        <v>3507.9087477571788</v>
      </c>
      <c r="BH21" s="434">
        <v>3585.9508062486902</v>
      </c>
      <c r="BI21" s="434">
        <v>3741.4063119400003</v>
      </c>
      <c r="BJ21" s="434"/>
      <c r="BK21" s="434">
        <v>3130.2471242671108</v>
      </c>
      <c r="BL21" s="434">
        <v>3612.2235536956678</v>
      </c>
      <c r="BM21" s="434">
        <v>3441.6163546873299</v>
      </c>
      <c r="BN21" s="434">
        <v>3806.3254280826231</v>
      </c>
      <c r="BO21" s="434"/>
      <c r="BP21" s="434">
        <v>3261.8799272363244</v>
      </c>
      <c r="BQ21" s="434">
        <v>3781.1286291919537</v>
      </c>
      <c r="BR21" s="434">
        <v>2157.7000574057893</v>
      </c>
      <c r="BS21" s="434">
        <v>3518.3223464249395</v>
      </c>
      <c r="BT21" s="449"/>
      <c r="BU21" s="429">
        <v>3575.0906249999998</v>
      </c>
      <c r="BV21" s="429">
        <v>3064.4154033</v>
      </c>
      <c r="BW21" s="429">
        <v>3290.3123755400002</v>
      </c>
      <c r="BX21" s="429">
        <v>3586.1217495428</v>
      </c>
      <c r="BY21" s="519"/>
      <c r="BZ21" s="519"/>
      <c r="CA21" s="526"/>
      <c r="CB21" s="526"/>
      <c r="CC21" s="527"/>
      <c r="CD21" s="369"/>
      <c r="CE21" s="369"/>
    </row>
    <row r="22" spans="1:83" s="322" customFormat="1" ht="33" customHeight="1" x14ac:dyDescent="0.25">
      <c r="A22" s="741" t="s">
        <v>125</v>
      </c>
      <c r="B22" s="767"/>
      <c r="C22" s="403">
        <v>3236</v>
      </c>
      <c r="D22" s="403">
        <v>3748</v>
      </c>
      <c r="E22" s="403">
        <v>4087</v>
      </c>
      <c r="F22" s="403">
        <v>3991</v>
      </c>
      <c r="G22" s="693"/>
      <c r="H22" s="403">
        <v>4059</v>
      </c>
      <c r="I22" s="403">
        <v>4652</v>
      </c>
      <c r="J22" s="403">
        <v>4463</v>
      </c>
      <c r="K22" s="403">
        <v>4986</v>
      </c>
      <c r="L22" s="693"/>
      <c r="M22" s="652">
        <v>4661</v>
      </c>
      <c r="N22" s="330">
        <v>5531</v>
      </c>
      <c r="O22" s="330">
        <v>5822</v>
      </c>
      <c r="P22" s="330">
        <v>6352</v>
      </c>
      <c r="Q22" s="693"/>
      <c r="R22" s="330">
        <v>5970</v>
      </c>
      <c r="S22" s="330">
        <v>6372</v>
      </c>
      <c r="T22" s="330">
        <v>6212.4425300000003</v>
      </c>
      <c r="U22" s="330">
        <v>6634.2040909999996</v>
      </c>
      <c r="V22" s="693"/>
      <c r="W22" s="330">
        <v>6623.9976379999989</v>
      </c>
      <c r="X22" s="330">
        <v>7248.3760950000005</v>
      </c>
      <c r="Y22" s="330">
        <v>6610.6994990000003</v>
      </c>
      <c r="Z22" s="330">
        <v>7554.988203871093</v>
      </c>
      <c r="AA22" s="693"/>
      <c r="AB22" s="330">
        <v>7143.8647330000013</v>
      </c>
      <c r="AC22" s="330">
        <v>6988.3017199999995</v>
      </c>
      <c r="AD22" s="330">
        <v>6908.2198486093748</v>
      </c>
      <c r="AE22" s="330">
        <v>6739.0408159999997</v>
      </c>
      <c r="AF22" s="693"/>
      <c r="AG22" s="330">
        <v>8340.9525812700012</v>
      </c>
      <c r="AH22" s="330">
        <v>7318.7180170000001</v>
      </c>
      <c r="AI22" s="330">
        <v>8042.4500432399973</v>
      </c>
      <c r="AJ22" s="330">
        <v>7809.1677910900007</v>
      </c>
      <c r="AK22" s="330"/>
      <c r="AL22" s="330">
        <v>7486.3679750000001</v>
      </c>
      <c r="AM22" s="330">
        <v>8152.3075220000019</v>
      </c>
      <c r="AN22" s="330">
        <v>8256.0526289320005</v>
      </c>
      <c r="AO22" s="330">
        <v>8070.6001610000003</v>
      </c>
      <c r="AP22" s="693"/>
      <c r="AQ22" s="429">
        <v>8656.8519738889281</v>
      </c>
      <c r="AR22" s="560">
        <v>5391.6947756902382</v>
      </c>
      <c r="AS22" s="429">
        <v>8351.3213483541167</v>
      </c>
      <c r="AT22" s="429">
        <v>8697.9331831261043</v>
      </c>
      <c r="AU22" s="693"/>
      <c r="AV22" s="434">
        <v>7817.6707992687952</v>
      </c>
      <c r="AW22" s="434">
        <v>7545.9685888082495</v>
      </c>
      <c r="AX22" s="434">
        <v>5467.7287592594603</v>
      </c>
      <c r="AY22" s="434">
        <v>6995.9781716841953</v>
      </c>
      <c r="AZ22" s="693"/>
      <c r="BA22" s="434">
        <v>6933.7204287467248</v>
      </c>
      <c r="BB22" s="434">
        <v>6786.7318310283754</v>
      </c>
      <c r="BC22" s="434">
        <v>6904.1405587443633</v>
      </c>
      <c r="BD22" s="434">
        <v>7748.193230605596</v>
      </c>
      <c r="BE22" s="434"/>
      <c r="BF22" s="434">
        <v>6933.7204287467248</v>
      </c>
      <c r="BG22" s="434">
        <v>6786.7318310283754</v>
      </c>
      <c r="BH22" s="434">
        <v>6904.1405587443633</v>
      </c>
      <c r="BI22" s="434">
        <v>7748.193230605596</v>
      </c>
      <c r="BJ22" s="434"/>
      <c r="BK22" s="434">
        <v>6995.9781716841953</v>
      </c>
      <c r="BL22" s="434">
        <v>5467.7287592594603</v>
      </c>
      <c r="BM22" s="434">
        <v>7545.9685888082495</v>
      </c>
      <c r="BN22" s="434">
        <v>7817.6707992687952</v>
      </c>
      <c r="BO22" s="434"/>
      <c r="BP22" s="434">
        <v>8697.9331831261043</v>
      </c>
      <c r="BQ22" s="434">
        <v>8351.3213483541167</v>
      </c>
      <c r="BR22" s="434">
        <v>5391.6947756902382</v>
      </c>
      <c r="BS22" s="434">
        <v>8656.8519738889281</v>
      </c>
      <c r="BT22" s="449"/>
      <c r="BU22" s="429">
        <v>8556.0710889999991</v>
      </c>
      <c r="BV22" s="560">
        <v>10017.324373064999</v>
      </c>
      <c r="BW22" s="429">
        <v>8858</v>
      </c>
      <c r="BX22" s="429">
        <v>9321.1355211315968</v>
      </c>
      <c r="BY22" s="519"/>
      <c r="BZ22" s="519"/>
      <c r="CA22" s="526"/>
      <c r="CB22" s="526"/>
      <c r="CC22" s="527"/>
      <c r="CD22" s="369"/>
      <c r="CE22" s="369"/>
    </row>
    <row r="23" spans="1:83" s="322" customFormat="1" ht="33" customHeight="1" x14ac:dyDescent="0.25">
      <c r="A23" s="741" t="s">
        <v>126</v>
      </c>
      <c r="B23" s="767"/>
      <c r="C23" s="368">
        <v>537</v>
      </c>
      <c r="D23" s="368">
        <v>553</v>
      </c>
      <c r="E23" s="368">
        <v>669</v>
      </c>
      <c r="F23" s="368">
        <v>495</v>
      </c>
      <c r="G23" s="693"/>
      <c r="H23" s="368">
        <v>544</v>
      </c>
      <c r="I23" s="368">
        <v>576</v>
      </c>
      <c r="J23" s="368">
        <v>598</v>
      </c>
      <c r="K23" s="368">
        <v>784</v>
      </c>
      <c r="L23" s="693"/>
      <c r="M23" s="652">
        <v>756</v>
      </c>
      <c r="N23" s="330">
        <v>577</v>
      </c>
      <c r="O23" s="330">
        <v>967</v>
      </c>
      <c r="P23" s="330">
        <v>666</v>
      </c>
      <c r="Q23" s="693"/>
      <c r="R23" s="330">
        <v>723</v>
      </c>
      <c r="S23" s="330">
        <v>737</v>
      </c>
      <c r="T23" s="330">
        <v>883.53212699999995</v>
      </c>
      <c r="U23" s="330">
        <v>647.20585899999992</v>
      </c>
      <c r="V23" s="693"/>
      <c r="W23" s="330">
        <v>494.42325899999997</v>
      </c>
      <c r="X23" s="330">
        <v>649.6205920000001</v>
      </c>
      <c r="Y23" s="330">
        <v>534.03703300000006</v>
      </c>
      <c r="Z23" s="330">
        <v>725.27654099999995</v>
      </c>
      <c r="AA23" s="693"/>
      <c r="AB23" s="330">
        <v>508.91223099999996</v>
      </c>
      <c r="AC23" s="330">
        <v>541.32954900000004</v>
      </c>
      <c r="AD23" s="330">
        <v>560.68216970312506</v>
      </c>
      <c r="AE23" s="330">
        <v>673.76332500000012</v>
      </c>
      <c r="AF23" s="693"/>
      <c r="AG23" s="330">
        <v>793.03539434000015</v>
      </c>
      <c r="AH23" s="330">
        <v>812.06961000000001</v>
      </c>
      <c r="AI23" s="330">
        <v>1028.48168467</v>
      </c>
      <c r="AJ23" s="330">
        <v>672.02987061499994</v>
      </c>
      <c r="AK23" s="330"/>
      <c r="AL23" s="330">
        <v>932.26043700000002</v>
      </c>
      <c r="AM23" s="330">
        <v>703.5493641999999</v>
      </c>
      <c r="AN23" s="330">
        <v>700.92828647999988</v>
      </c>
      <c r="AO23" s="330">
        <v>756.0458460000001</v>
      </c>
      <c r="AP23" s="693"/>
      <c r="AQ23" s="429">
        <v>977.65883034058675</v>
      </c>
      <c r="AR23" s="429">
        <v>729.58944903931706</v>
      </c>
      <c r="AS23" s="429">
        <v>785.13897725088316</v>
      </c>
      <c r="AT23" s="429">
        <v>792.75629652247505</v>
      </c>
      <c r="AU23" s="693"/>
      <c r="AV23" s="434">
        <v>790.93949232358364</v>
      </c>
      <c r="AW23" s="434">
        <v>857.22085808121813</v>
      </c>
      <c r="AX23" s="434">
        <v>906.54029977795381</v>
      </c>
      <c r="AY23" s="434">
        <v>855.86801644731213</v>
      </c>
      <c r="AZ23" s="693"/>
      <c r="BA23" s="434">
        <v>1012.9836881931666</v>
      </c>
      <c r="BB23" s="434">
        <v>976.31390864078685</v>
      </c>
      <c r="BC23" s="434">
        <v>788.77351195496647</v>
      </c>
      <c r="BD23" s="434">
        <v>1217.8146974118638</v>
      </c>
      <c r="BE23" s="434"/>
      <c r="BF23" s="434">
        <v>1012.9836881931666</v>
      </c>
      <c r="BG23" s="434">
        <v>976.31390864078685</v>
      </c>
      <c r="BH23" s="434">
        <v>788.77351195496647</v>
      </c>
      <c r="BI23" s="434">
        <v>1217.8146974118638</v>
      </c>
      <c r="BJ23" s="434"/>
      <c r="BK23" s="434">
        <v>855.86801644731213</v>
      </c>
      <c r="BL23" s="434">
        <v>906.54029977795381</v>
      </c>
      <c r="BM23" s="434">
        <v>857.22085808121813</v>
      </c>
      <c r="BN23" s="434">
        <v>790.93949232358364</v>
      </c>
      <c r="BO23" s="434"/>
      <c r="BP23" s="434">
        <v>792.75629652247505</v>
      </c>
      <c r="BQ23" s="434">
        <v>785.13897725088316</v>
      </c>
      <c r="BR23" s="434">
        <v>729.58944903931706</v>
      </c>
      <c r="BS23" s="434">
        <v>977.65883034058675</v>
      </c>
      <c r="BT23" s="449"/>
      <c r="BU23" s="429">
        <v>696.98976300000004</v>
      </c>
      <c r="BV23" s="429">
        <v>697.43559159999995</v>
      </c>
      <c r="BW23" s="429">
        <v>776</v>
      </c>
      <c r="BX23" s="429">
        <v>1145</v>
      </c>
      <c r="BY23" s="519"/>
      <c r="BZ23" s="519"/>
      <c r="CA23" s="526"/>
      <c r="CB23" s="526"/>
      <c r="CC23" s="527"/>
      <c r="CD23" s="369"/>
      <c r="CE23" s="369"/>
    </row>
    <row r="24" spans="1:83" s="322" customFormat="1" ht="35.25" customHeight="1" x14ac:dyDescent="0.25">
      <c r="A24" s="741" t="s">
        <v>476</v>
      </c>
      <c r="B24" s="767"/>
      <c r="C24" s="403">
        <v>2412</v>
      </c>
      <c r="D24" s="403">
        <v>2088</v>
      </c>
      <c r="E24" s="403">
        <v>2094</v>
      </c>
      <c r="F24" s="403">
        <v>2568</v>
      </c>
      <c r="G24" s="693"/>
      <c r="H24" s="403">
        <v>2365</v>
      </c>
      <c r="I24" s="403">
        <v>2548</v>
      </c>
      <c r="J24" s="403">
        <v>2895</v>
      </c>
      <c r="K24" s="403">
        <v>3517</v>
      </c>
      <c r="L24" s="693"/>
      <c r="M24" s="694">
        <v>3320</v>
      </c>
      <c r="N24" s="330">
        <v>3312</v>
      </c>
      <c r="O24" s="330">
        <v>3663</v>
      </c>
      <c r="P24" s="330">
        <v>4087</v>
      </c>
      <c r="Q24" s="693"/>
      <c r="R24" s="330">
        <v>4303</v>
      </c>
      <c r="S24" s="330">
        <v>4337</v>
      </c>
      <c r="T24" s="330">
        <v>4381.8137730000008</v>
      </c>
      <c r="U24" s="330">
        <v>4265.9908679999999</v>
      </c>
      <c r="V24" s="693"/>
      <c r="W24" s="330">
        <v>5474.0230809999994</v>
      </c>
      <c r="X24" s="330">
        <v>4852.9018499999993</v>
      </c>
      <c r="Y24" s="330">
        <v>5157.3753439999991</v>
      </c>
      <c r="Z24" s="330">
        <v>5144.0714200312505</v>
      </c>
      <c r="AA24" s="693"/>
      <c r="AB24" s="330">
        <v>6352.1615590000001</v>
      </c>
      <c r="AC24" s="330">
        <v>5872.0041200000005</v>
      </c>
      <c r="AD24" s="330">
        <v>5534.405911679688</v>
      </c>
      <c r="AE24" s="330">
        <v>6464.7580399999997</v>
      </c>
      <c r="AF24" s="693"/>
      <c r="AG24" s="330">
        <v>7691.6463112399997</v>
      </c>
      <c r="AH24" s="330">
        <v>6459.1579460000003</v>
      </c>
      <c r="AI24" s="330">
        <v>6688.9780276999991</v>
      </c>
      <c r="AJ24" s="330">
        <v>6995.7603569449993</v>
      </c>
      <c r="AK24" s="330"/>
      <c r="AL24" s="330">
        <v>8047.741372559999</v>
      </c>
      <c r="AM24" s="330">
        <v>6998.5220397999992</v>
      </c>
      <c r="AN24" s="330">
        <v>7102.6078750240004</v>
      </c>
      <c r="AO24" s="330">
        <v>7283.9964250000012</v>
      </c>
      <c r="AP24" s="693"/>
      <c r="AQ24" s="429">
        <v>8043.0548007967536</v>
      </c>
      <c r="AR24" s="429">
        <v>3835.2721336300001</v>
      </c>
      <c r="AS24" s="429">
        <v>7701.6023350033001</v>
      </c>
      <c r="AT24" s="429">
        <v>7574.0410645067586</v>
      </c>
      <c r="AU24" s="693"/>
      <c r="AV24" s="434">
        <v>6445.6019044269942</v>
      </c>
      <c r="AW24" s="434">
        <v>5926.4842656002766</v>
      </c>
      <c r="AX24" s="434">
        <v>4701.0463804912979</v>
      </c>
      <c r="AY24" s="434">
        <v>4948.584008055439</v>
      </c>
      <c r="AZ24" s="693"/>
      <c r="BA24" s="434">
        <v>5770.4603473553952</v>
      </c>
      <c r="BB24" s="434">
        <v>5153.7020029621017</v>
      </c>
      <c r="BC24" s="434">
        <v>5343.5983068444002</v>
      </c>
      <c r="BD24" s="434">
        <v>4694.8546241900012</v>
      </c>
      <c r="BE24" s="434"/>
      <c r="BF24" s="434">
        <v>5770.4603473553952</v>
      </c>
      <c r="BG24" s="434">
        <v>5153.7020029621017</v>
      </c>
      <c r="BH24" s="434">
        <v>5343.5983068444002</v>
      </c>
      <c r="BI24" s="434">
        <v>4694.8546241900012</v>
      </c>
      <c r="BJ24" s="434"/>
      <c r="BK24" s="434">
        <v>4948.584008055439</v>
      </c>
      <c r="BL24" s="434">
        <v>4701.0463804912979</v>
      </c>
      <c r="BM24" s="434">
        <v>5926.4842656002766</v>
      </c>
      <c r="BN24" s="434">
        <v>6445.6019044269942</v>
      </c>
      <c r="BO24" s="434"/>
      <c r="BP24" s="434">
        <v>7574.0410645067586</v>
      </c>
      <c r="BQ24" s="434">
        <v>7701.6023350033001</v>
      </c>
      <c r="BR24" s="434">
        <v>3835.2721336300001</v>
      </c>
      <c r="BS24" s="434">
        <v>8043.0548007967536</v>
      </c>
      <c r="BT24" s="449"/>
      <c r="BU24" s="429">
        <v>8008.2432990000007</v>
      </c>
      <c r="BV24" s="429">
        <v>7866.6720293600001</v>
      </c>
      <c r="BW24" s="429">
        <v>8968.0825366499976</v>
      </c>
      <c r="BX24" s="429">
        <v>8858.3063982195999</v>
      </c>
      <c r="BY24" s="519"/>
      <c r="BZ24" s="519"/>
      <c r="CA24" s="526"/>
      <c r="CB24" s="526"/>
      <c r="CC24" s="527"/>
      <c r="CD24" s="369"/>
      <c r="CE24" s="326"/>
    </row>
    <row r="25" spans="1:83" s="366" customFormat="1" ht="33" customHeight="1" thickBot="1" x14ac:dyDescent="0.3">
      <c r="A25" s="768" t="s">
        <v>179</v>
      </c>
      <c r="B25" s="769"/>
      <c r="C25" s="331">
        <v>15519</v>
      </c>
      <c r="D25" s="331">
        <v>15041</v>
      </c>
      <c r="E25" s="331">
        <v>16037</v>
      </c>
      <c r="F25" s="331">
        <v>17661</v>
      </c>
      <c r="G25" s="622"/>
      <c r="H25" s="331">
        <v>17726</v>
      </c>
      <c r="I25" s="331">
        <v>20349</v>
      </c>
      <c r="J25" s="331">
        <v>20401</v>
      </c>
      <c r="K25" s="331">
        <v>22191</v>
      </c>
      <c r="L25" s="622"/>
      <c r="M25" s="695">
        <v>20613</v>
      </c>
      <c r="N25" s="331">
        <v>22717</v>
      </c>
      <c r="O25" s="331">
        <v>22852</v>
      </c>
      <c r="P25" s="331">
        <v>24692</v>
      </c>
      <c r="Q25" s="622"/>
      <c r="R25" s="441">
        <v>24973</v>
      </c>
      <c r="S25" s="441">
        <v>25173</v>
      </c>
      <c r="T25" s="441">
        <v>25300.648433999999</v>
      </c>
      <c r="U25" s="441">
        <v>27099.409953000002</v>
      </c>
      <c r="V25" s="622"/>
      <c r="W25" s="441">
        <v>30128.938336999996</v>
      </c>
      <c r="X25" s="441">
        <v>28834.152065999999</v>
      </c>
      <c r="Y25" s="441">
        <v>27239.138655000002</v>
      </c>
      <c r="Z25" s="441">
        <v>28740.79373723828</v>
      </c>
      <c r="AA25" s="622"/>
      <c r="AB25" s="441">
        <v>32559.567879000002</v>
      </c>
      <c r="AC25" s="441">
        <v>31909.992726</v>
      </c>
      <c r="AD25" s="441">
        <v>30427.273524869142</v>
      </c>
      <c r="AE25" s="441">
        <v>31941.170386999998</v>
      </c>
      <c r="AF25" s="622"/>
      <c r="AG25" s="441">
        <v>35053.463758190002</v>
      </c>
      <c r="AH25" s="441">
        <v>33825.084404000001</v>
      </c>
      <c r="AI25" s="441">
        <v>34495.001815130003</v>
      </c>
      <c r="AJ25" s="441">
        <v>35077.955514619993</v>
      </c>
      <c r="AK25" s="441"/>
      <c r="AL25" s="331">
        <v>37123.930520560003</v>
      </c>
      <c r="AM25" s="331">
        <v>35624.698714800004</v>
      </c>
      <c r="AN25" s="331">
        <v>36287.482148937102</v>
      </c>
      <c r="AO25" s="331">
        <v>36511.049310999995</v>
      </c>
      <c r="AP25" s="622"/>
      <c r="AQ25" s="401">
        <v>35040.151934435271</v>
      </c>
      <c r="AR25" s="401">
        <v>19780.062712788967</v>
      </c>
      <c r="AS25" s="401">
        <v>31367.003458087132</v>
      </c>
      <c r="AT25" s="401">
        <v>31730.845915761201</v>
      </c>
      <c r="AU25" s="622"/>
      <c r="AV25" s="331">
        <v>31369.047408124985</v>
      </c>
      <c r="AW25" s="331">
        <v>28211.661028065253</v>
      </c>
      <c r="AX25" s="331">
        <v>24775.795086377282</v>
      </c>
      <c r="AY25" s="331">
        <v>27625.856158380775</v>
      </c>
      <c r="AZ25" s="622"/>
      <c r="BA25" s="441">
        <v>29460.996149765193</v>
      </c>
      <c r="BB25" s="441">
        <v>29936.071571106513</v>
      </c>
      <c r="BC25" s="441">
        <v>30518.58303188406</v>
      </c>
      <c r="BD25" s="441">
        <v>31973.672668450003</v>
      </c>
      <c r="BE25" s="441"/>
      <c r="BF25" s="331">
        <v>29460.996149765193</v>
      </c>
      <c r="BG25" s="331">
        <v>29936.071571106513</v>
      </c>
      <c r="BH25" s="331">
        <v>30518.58303188406</v>
      </c>
      <c r="BI25" s="441">
        <v>31973.672668450003</v>
      </c>
      <c r="BJ25" s="441"/>
      <c r="BK25" s="441">
        <v>27625.856158380775</v>
      </c>
      <c r="BL25" s="441">
        <v>24775.795086377282</v>
      </c>
      <c r="BM25" s="441">
        <v>28211.661028065253</v>
      </c>
      <c r="BN25" s="441">
        <v>31369.047408124985</v>
      </c>
      <c r="BO25" s="441"/>
      <c r="BP25" s="441">
        <v>31730.845915761201</v>
      </c>
      <c r="BQ25" s="441">
        <v>31367.003458087132</v>
      </c>
      <c r="BR25" s="441">
        <v>19780.062712788967</v>
      </c>
      <c r="BS25" s="441">
        <v>35040.151934435271</v>
      </c>
      <c r="BT25" s="450"/>
      <c r="BU25" s="401">
        <v>37397.513441000003</v>
      </c>
      <c r="BV25" s="401">
        <v>35919.138660935001</v>
      </c>
      <c r="BW25" s="401">
        <v>36076.604216700005</v>
      </c>
      <c r="BX25" s="401">
        <v>36978.459642461297</v>
      </c>
      <c r="BY25" s="519"/>
      <c r="BZ25" s="519"/>
      <c r="CA25" s="526"/>
      <c r="CB25" s="526"/>
      <c r="CC25" s="527"/>
      <c r="CD25" s="369"/>
      <c r="CE25" s="369"/>
    </row>
    <row r="26" spans="1:83" ht="5.25" customHeight="1" x14ac:dyDescent="0.25">
      <c r="BU26" s="519"/>
      <c r="BV26" s="520"/>
      <c r="BW26" s="519"/>
      <c r="BX26" s="521"/>
      <c r="BY26" s="521"/>
      <c r="BZ26" s="528"/>
      <c r="CA26" s="529"/>
      <c r="CB26" s="526"/>
      <c r="CC26" s="524"/>
    </row>
    <row r="27" spans="1:83" x14ac:dyDescent="0.25">
      <c r="A27" s="436" t="s">
        <v>513</v>
      </c>
      <c r="B27" s="328"/>
      <c r="G27" s="328"/>
      <c r="L27" s="328"/>
      <c r="M27" s="438"/>
      <c r="N27" s="438"/>
      <c r="O27" s="437"/>
      <c r="P27" s="437"/>
      <c r="Q27" s="328"/>
      <c r="R27" s="328"/>
      <c r="S27" s="328"/>
      <c r="T27" s="438"/>
      <c r="U27" s="438"/>
      <c r="V27" s="328"/>
      <c r="W27" s="328"/>
      <c r="X27" s="328"/>
      <c r="Y27" s="438"/>
      <c r="Z27" s="438"/>
      <c r="AA27" s="328"/>
      <c r="AB27" s="328"/>
      <c r="AC27" s="328"/>
      <c r="AD27" s="438"/>
      <c r="AE27" s="438"/>
      <c r="AF27" s="328"/>
      <c r="AG27" s="366"/>
      <c r="AH27" s="366"/>
      <c r="AI27" s="366"/>
      <c r="AJ27" s="366"/>
      <c r="AK27" s="366"/>
      <c r="AL27" s="366"/>
      <c r="AM27" s="366"/>
      <c r="AN27" s="366"/>
      <c r="AO27" s="366"/>
      <c r="AP27" s="328"/>
      <c r="AQ27" s="328"/>
      <c r="AR27" s="328"/>
      <c r="AS27" s="328"/>
      <c r="AT27" s="328"/>
      <c r="AU27" s="328"/>
      <c r="AV27" s="328"/>
      <c r="AW27" s="328"/>
      <c r="AX27" s="328"/>
      <c r="AY27" s="328"/>
      <c r="AZ27" s="328"/>
      <c r="BA27" s="328"/>
      <c r="BB27" s="328"/>
      <c r="BC27" s="328"/>
      <c r="BD27" s="328"/>
      <c r="BE27" s="328"/>
      <c r="BF27" s="328"/>
      <c r="BG27" s="328"/>
      <c r="BH27" s="328"/>
      <c r="BI27" s="328"/>
      <c r="BJ27" s="328"/>
      <c r="BK27" s="328"/>
      <c r="BL27" s="328"/>
      <c r="BM27" s="328"/>
      <c r="BN27" s="328"/>
      <c r="BO27" s="328"/>
      <c r="BP27" s="328"/>
      <c r="BQ27" s="328"/>
      <c r="BR27" s="328"/>
      <c r="BS27" s="328"/>
      <c r="BT27" s="328"/>
      <c r="BX27" s="521"/>
      <c r="BY27" s="519"/>
      <c r="BZ27" s="528"/>
      <c r="CA27" s="529"/>
      <c r="CB27" s="529"/>
      <c r="CC27" s="524"/>
    </row>
    <row r="28" spans="1:83" x14ac:dyDescent="0.25">
      <c r="BU28" s="519"/>
      <c r="BV28" s="520"/>
      <c r="BW28" s="521"/>
      <c r="BX28" s="521"/>
      <c r="BY28" s="521"/>
      <c r="BZ28" s="528"/>
      <c r="CA28" s="529"/>
      <c r="CB28" s="526"/>
      <c r="CC28" s="524"/>
    </row>
    <row r="29" spans="1:83" x14ac:dyDescent="0.25">
      <c r="R29" s="327"/>
      <c r="W29" s="327"/>
      <c r="AB29" s="327"/>
      <c r="AG29" s="327"/>
      <c r="AH29" s="327"/>
      <c r="AI29" s="327"/>
      <c r="AJ29" s="327"/>
      <c r="AK29" s="327"/>
      <c r="AL29" s="327"/>
      <c r="AM29" s="327"/>
      <c r="AN29" s="327"/>
      <c r="AO29" s="327"/>
      <c r="BU29" s="519"/>
      <c r="BV29" s="520"/>
      <c r="BW29" s="521"/>
      <c r="BX29" s="521"/>
      <c r="BY29" s="521"/>
      <c r="CB29" s="369"/>
    </row>
    <row r="30" spans="1:83" x14ac:dyDescent="0.25">
      <c r="C30" s="327"/>
      <c r="D30" s="327"/>
      <c r="E30" s="327"/>
      <c r="F30" s="327"/>
      <c r="BU30" s="519"/>
      <c r="BV30" s="520"/>
      <c r="BW30" s="521"/>
      <c r="BX30" s="521"/>
      <c r="BY30" s="521"/>
    </row>
    <row r="31" spans="1:83" x14ac:dyDescent="0.25">
      <c r="BU31" s="519"/>
      <c r="BV31" s="520"/>
      <c r="BW31" s="521"/>
      <c r="BX31" s="521"/>
      <c r="BY31" s="521"/>
    </row>
    <row r="32" spans="1:83" x14ac:dyDescent="0.25">
      <c r="BU32" s="519"/>
      <c r="BV32" s="520"/>
      <c r="BW32" s="521"/>
      <c r="BX32" s="521"/>
      <c r="BY32" s="521"/>
    </row>
    <row r="45" spans="73:73" ht="9.75" customHeight="1" x14ac:dyDescent="0.25">
      <c r="BU45" s="324"/>
    </row>
  </sheetData>
  <mergeCells count="34">
    <mergeCell ref="B1:B2"/>
    <mergeCell ref="A6:B6"/>
    <mergeCell ref="BQ4:BT4"/>
    <mergeCell ref="BF6:BS6"/>
    <mergeCell ref="BF7:BS7"/>
    <mergeCell ref="AV4:AY4"/>
    <mergeCell ref="BB4:BD4"/>
    <mergeCell ref="AL6:BD6"/>
    <mergeCell ref="AL7:BD7"/>
    <mergeCell ref="A7:B8"/>
    <mergeCell ref="BP8:BS8"/>
    <mergeCell ref="BF8:BI8"/>
    <mergeCell ref="AV8:AY8"/>
    <mergeCell ref="A11:B11"/>
    <mergeCell ref="AL8:AO8"/>
    <mergeCell ref="AQ8:AT8"/>
    <mergeCell ref="M8:P8"/>
    <mergeCell ref="BA8:BD8"/>
    <mergeCell ref="BU8:BX8"/>
    <mergeCell ref="A17:B17"/>
    <mergeCell ref="A16:B16"/>
    <mergeCell ref="A24:B24"/>
    <mergeCell ref="A25:B25"/>
    <mergeCell ref="A18:B18"/>
    <mergeCell ref="A19:B19"/>
    <mergeCell ref="A20:B20"/>
    <mergeCell ref="A21:B21"/>
    <mergeCell ref="A22:B22"/>
    <mergeCell ref="A23:B23"/>
    <mergeCell ref="A12:B12"/>
    <mergeCell ref="A13:B13"/>
    <mergeCell ref="A14:B14"/>
    <mergeCell ref="A15:B15"/>
    <mergeCell ref="BK8:BN8"/>
  </mergeCells>
  <pageMargins left="0.59055118110236227" right="0.59055118110236227" top="0.51181102362204722" bottom="0.51181102362204722" header="0.51181102362204722" footer="0.51181102362204722"/>
  <pageSetup paperSize="9" scale="78" firstPageNumber="20" orientation="portrait" useFirstPageNumber="1" r:id="rId1"/>
  <headerFooter>
    <oddFooter>&amp;C&amp;"Arial,Regular"&amp;10 &amp;11&amp;P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G26"/>
  <sheetViews>
    <sheetView view="pageBreakPreview" zoomScaleNormal="80" zoomScaleSheetLayoutView="100" workbookViewId="0">
      <pane xSplit="17" ySplit="9" topLeftCell="R10" activePane="bottomRight" state="frozen"/>
      <selection activeCell="D13" sqref="D13"/>
      <selection pane="topRight" activeCell="D13" sqref="D13"/>
      <selection pane="bottomLeft" activeCell="D13" sqref="D13"/>
      <selection pane="bottomRight" activeCell="J15" sqref="J15"/>
    </sheetView>
  </sheetViews>
  <sheetFormatPr defaultColWidth="8.85546875" defaultRowHeight="15" x14ac:dyDescent="0.2"/>
  <cols>
    <col min="1" max="1" width="7.7109375" style="324" customWidth="1"/>
    <col min="2" max="4" width="7" style="324" customWidth="1"/>
    <col min="5" max="5" width="0.7109375" style="324" customWidth="1"/>
    <col min="6" max="9" width="7" style="324" customWidth="1"/>
    <col min="10" max="10" width="0.7109375" style="324" customWidth="1"/>
    <col min="11" max="14" width="7" style="324" customWidth="1"/>
    <col min="15" max="15" width="0.7109375" style="324" customWidth="1"/>
    <col min="16" max="17" width="7" style="324" customWidth="1"/>
    <col min="18" max="18" width="8.7109375" style="324" customWidth="1"/>
    <col min="19" max="19" width="10.7109375" style="324" customWidth="1"/>
    <col min="20" max="20" width="7" style="324" hidden="1" customWidth="1"/>
    <col min="21" max="21" width="0.7109375" style="324" hidden="1" customWidth="1"/>
    <col min="22" max="25" width="7" style="324" hidden="1" customWidth="1"/>
    <col min="26" max="26" width="0.7109375" style="324" hidden="1" customWidth="1"/>
    <col min="27" max="30" width="7" style="324" hidden="1" customWidth="1"/>
    <col min="31" max="31" width="0.7109375" style="324" hidden="1" customWidth="1"/>
    <col min="32" max="35" width="7" style="324" hidden="1" customWidth="1"/>
    <col min="36" max="36" width="0.7109375" style="324" hidden="1" customWidth="1"/>
    <col min="37" max="40" width="7" style="324" hidden="1" customWidth="1"/>
    <col min="41" max="41" width="0.7109375" style="324" hidden="1" customWidth="1"/>
    <col min="42" max="45" width="7" style="324" hidden="1" customWidth="1"/>
    <col min="46" max="46" width="0.7109375" style="324" hidden="1" customWidth="1"/>
    <col min="47" max="47" width="7.7109375" style="324" hidden="1" customWidth="1"/>
    <col min="48" max="50" width="6.85546875" style="324" hidden="1" customWidth="1"/>
    <col min="51" max="51" width="0.7109375" style="324" hidden="1" customWidth="1"/>
    <col min="52" max="55" width="7.7109375" style="324" hidden="1" customWidth="1"/>
    <col min="56" max="56" width="8.42578125" style="324" hidden="1" customWidth="1"/>
    <col min="57" max="57" width="9.140625" style="324" hidden="1" customWidth="1"/>
    <col min="58" max="58" width="9" style="324" hidden="1" customWidth="1"/>
    <col min="59" max="59" width="9.85546875" style="324" hidden="1" customWidth="1"/>
    <col min="60" max="60" width="0" style="324" hidden="1" customWidth="1"/>
    <col min="61" max="16384" width="8.85546875" style="324"/>
  </cols>
  <sheetData>
    <row r="1" spans="1:59" ht="18.75" customHeight="1" x14ac:dyDescent="0.25">
      <c r="A1" s="511" t="s">
        <v>580</v>
      </c>
      <c r="B1" s="742">
        <v>6</v>
      </c>
      <c r="C1" s="426" t="s">
        <v>598</v>
      </c>
      <c r="G1" s="426"/>
    </row>
    <row r="2" spans="1:59" ht="18.75" customHeight="1" x14ac:dyDescent="0.2">
      <c r="A2" s="447" t="s">
        <v>581</v>
      </c>
      <c r="B2" s="742"/>
      <c r="C2" s="427" t="s">
        <v>599</v>
      </c>
      <c r="G2" s="427"/>
    </row>
    <row r="3" spans="1:59" ht="9" customHeight="1" x14ac:dyDescent="0.2">
      <c r="A3" s="366"/>
      <c r="B3" s="366"/>
      <c r="C3" s="366"/>
      <c r="D3" s="366"/>
      <c r="E3" s="366"/>
      <c r="T3" s="366"/>
      <c r="U3" s="366"/>
      <c r="V3" s="366"/>
      <c r="W3" s="366"/>
      <c r="X3" s="366"/>
      <c r="Y3" s="366"/>
      <c r="Z3" s="366"/>
      <c r="AA3" s="366"/>
      <c r="AB3" s="366"/>
      <c r="AC3" s="366"/>
      <c r="AD3" s="366"/>
      <c r="AE3" s="366"/>
      <c r="AF3" s="366"/>
      <c r="AK3" s="366"/>
      <c r="AP3" s="366"/>
    </row>
    <row r="4" spans="1:59" ht="20.25" customHeight="1" thickBot="1" x14ac:dyDescent="0.3">
      <c r="A4" s="580"/>
      <c r="B4" s="580"/>
      <c r="C4" s="580"/>
      <c r="D4" s="580"/>
      <c r="E4" s="580"/>
      <c r="F4" s="780" t="s">
        <v>575</v>
      </c>
      <c r="G4" s="780"/>
      <c r="H4" s="780"/>
      <c r="I4" s="780"/>
      <c r="J4" s="780"/>
      <c r="K4" s="780"/>
      <c r="L4" s="780"/>
      <c r="M4" s="780"/>
      <c r="N4" s="780"/>
      <c r="O4" s="780"/>
      <c r="P4" s="780"/>
      <c r="Q4" s="780"/>
      <c r="R4" s="780"/>
      <c r="S4" s="780"/>
      <c r="T4" s="556"/>
      <c r="U4" s="556"/>
      <c r="V4" s="556"/>
      <c r="W4" s="556"/>
      <c r="X4" s="556"/>
      <c r="Y4" s="556"/>
      <c r="Z4" s="556"/>
      <c r="AA4" s="556"/>
      <c r="AB4" s="556"/>
      <c r="AC4" s="556"/>
      <c r="AD4" s="556"/>
      <c r="AE4" s="556"/>
      <c r="AF4" s="556"/>
      <c r="AG4" s="556"/>
      <c r="AI4" s="494"/>
      <c r="AN4" s="494"/>
      <c r="AS4" s="494"/>
      <c r="AX4" s="443"/>
      <c r="AY4" s="443"/>
    </row>
    <row r="5" spans="1:59" ht="5.0999999999999996" customHeight="1" x14ac:dyDescent="0.2">
      <c r="A5" s="606"/>
      <c r="B5" s="606"/>
      <c r="C5" s="606"/>
      <c r="D5" s="606"/>
      <c r="E5" s="606"/>
      <c r="F5" s="606"/>
      <c r="G5" s="606"/>
      <c r="H5" s="606"/>
      <c r="I5" s="606"/>
      <c r="J5" s="606"/>
      <c r="K5" s="606"/>
      <c r="L5" s="606"/>
      <c r="M5" s="606"/>
      <c r="N5" s="606"/>
      <c r="O5" s="606"/>
      <c r="P5" s="606"/>
      <c r="Q5" s="606"/>
      <c r="R5" s="606"/>
      <c r="S5" s="606"/>
      <c r="T5" s="325"/>
      <c r="U5" s="325"/>
      <c r="V5" s="325"/>
      <c r="W5" s="325"/>
      <c r="X5" s="325"/>
      <c r="Y5" s="325"/>
      <c r="Z5" s="325"/>
      <c r="AA5" s="325"/>
      <c r="AB5" s="325"/>
      <c r="AC5" s="325"/>
      <c r="AD5" s="325"/>
      <c r="AE5" s="325"/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5"/>
      <c r="AR5" s="325"/>
      <c r="AS5" s="325"/>
      <c r="AT5" s="325"/>
      <c r="AU5" s="325"/>
      <c r="AV5" s="325"/>
      <c r="AW5" s="325"/>
      <c r="AX5" s="325"/>
      <c r="AY5" s="325"/>
      <c r="AZ5" s="325"/>
      <c r="BA5" s="325"/>
      <c r="BB5" s="325"/>
      <c r="BC5" s="325"/>
      <c r="BD5" s="325"/>
      <c r="BE5" s="325"/>
      <c r="BF5" s="325"/>
      <c r="BG5" s="325"/>
    </row>
    <row r="6" spans="1:59" ht="18" customHeight="1" x14ac:dyDescent="0.25">
      <c r="A6" s="786" t="s">
        <v>389</v>
      </c>
      <c r="B6" s="786"/>
      <c r="C6" s="786"/>
      <c r="D6" s="786"/>
      <c r="E6" s="786"/>
      <c r="F6" s="786"/>
      <c r="G6" s="786"/>
      <c r="H6" s="786"/>
      <c r="I6" s="786"/>
      <c r="J6" s="786"/>
      <c r="K6" s="786"/>
      <c r="L6" s="786"/>
      <c r="M6" s="786"/>
      <c r="N6" s="786"/>
      <c r="O6" s="786"/>
      <c r="P6" s="786"/>
      <c r="Q6" s="786"/>
      <c r="R6" s="696"/>
      <c r="S6" s="697" t="s">
        <v>108</v>
      </c>
      <c r="T6" s="446"/>
      <c r="U6" s="446"/>
      <c r="V6" s="446"/>
      <c r="W6" s="446"/>
      <c r="X6" s="446"/>
      <c r="Y6" s="446"/>
      <c r="Z6" s="446"/>
      <c r="AA6" s="446"/>
      <c r="AB6" s="446"/>
      <c r="AC6" s="446"/>
      <c r="AD6" s="446"/>
      <c r="AE6" s="446"/>
      <c r="AF6" s="446"/>
      <c r="AG6" s="446"/>
      <c r="AH6" s="446"/>
      <c r="AI6" s="446"/>
      <c r="AJ6" s="84"/>
      <c r="AK6" s="446"/>
      <c r="AL6" s="446"/>
      <c r="AM6" s="446"/>
      <c r="AN6" s="446"/>
      <c r="AO6" s="84"/>
      <c r="AP6" s="446"/>
      <c r="AQ6" s="446"/>
      <c r="AR6" s="446"/>
      <c r="AS6" s="446"/>
      <c r="AT6" s="84"/>
      <c r="AU6" s="84"/>
      <c r="AV6" s="84"/>
      <c r="AW6" s="84"/>
      <c r="AX6" s="84"/>
      <c r="AY6" s="362"/>
      <c r="AZ6" s="362"/>
      <c r="BA6" s="362"/>
      <c r="BB6" s="362"/>
      <c r="BC6" s="362"/>
      <c r="BD6" s="362"/>
      <c r="BE6" s="362"/>
      <c r="BF6" s="362"/>
      <c r="BG6" s="362"/>
    </row>
    <row r="7" spans="1:59" ht="18" customHeight="1" x14ac:dyDescent="0.2">
      <c r="A7" s="787" t="s">
        <v>390</v>
      </c>
      <c r="B7" s="787"/>
      <c r="C7" s="787"/>
      <c r="D7" s="787"/>
      <c r="E7" s="787"/>
      <c r="F7" s="787"/>
      <c r="G7" s="787"/>
      <c r="H7" s="787"/>
      <c r="I7" s="787"/>
      <c r="J7" s="787"/>
      <c r="K7" s="787"/>
      <c r="L7" s="787"/>
      <c r="M7" s="787"/>
      <c r="N7" s="787"/>
      <c r="O7" s="787"/>
      <c r="P7" s="787"/>
      <c r="Q7" s="787"/>
      <c r="R7" s="682"/>
      <c r="S7" s="788" t="s">
        <v>109</v>
      </c>
      <c r="T7" s="447"/>
      <c r="U7" s="447"/>
      <c r="V7" s="447"/>
      <c r="W7" s="447"/>
      <c r="X7" s="447"/>
      <c r="Y7" s="447"/>
      <c r="Z7" s="447"/>
      <c r="AA7" s="447"/>
      <c r="AB7" s="447"/>
      <c r="AC7" s="447"/>
      <c r="AD7" s="447"/>
      <c r="AE7" s="447"/>
      <c r="AF7" s="447"/>
      <c r="AG7" s="447"/>
      <c r="AH7" s="447"/>
      <c r="AI7" s="447"/>
      <c r="AJ7" s="444"/>
      <c r="AK7" s="447"/>
      <c r="AL7" s="447"/>
      <c r="AM7" s="447"/>
      <c r="AN7" s="447"/>
      <c r="AO7" s="444"/>
      <c r="AP7" s="447"/>
      <c r="AQ7" s="447"/>
      <c r="AR7" s="447"/>
      <c r="AS7" s="447"/>
      <c r="AT7" s="444"/>
      <c r="AU7" s="444"/>
      <c r="AV7" s="444"/>
      <c r="AW7" s="444"/>
      <c r="AX7" s="444"/>
      <c r="AY7" s="363"/>
      <c r="AZ7" s="363"/>
      <c r="BA7" s="363"/>
      <c r="BB7" s="363"/>
      <c r="BC7" s="363"/>
      <c r="BD7" s="363"/>
      <c r="BE7" s="363"/>
      <c r="BF7" s="363"/>
      <c r="BG7" s="363"/>
    </row>
    <row r="8" spans="1:59" s="366" customFormat="1" ht="24.95" customHeight="1" x14ac:dyDescent="0.25">
      <c r="A8" s="772">
        <v>2023</v>
      </c>
      <c r="B8" s="772"/>
      <c r="C8" s="772"/>
      <c r="D8" s="772"/>
      <c r="E8" s="630"/>
      <c r="F8" s="772">
        <v>2024</v>
      </c>
      <c r="G8" s="772"/>
      <c r="H8" s="772"/>
      <c r="I8" s="772"/>
      <c r="J8" s="738"/>
      <c r="K8" s="772">
        <v>2025</v>
      </c>
      <c r="L8" s="772"/>
      <c r="M8" s="772"/>
      <c r="N8" s="772"/>
      <c r="O8" s="738"/>
      <c r="P8" s="772">
        <v>2026</v>
      </c>
      <c r="Q8" s="772"/>
      <c r="R8" s="685"/>
      <c r="S8" s="788"/>
      <c r="T8" s="321"/>
      <c r="U8" s="321"/>
      <c r="V8" s="565">
        <v>2018</v>
      </c>
      <c r="W8" s="565"/>
      <c r="X8" s="565"/>
      <c r="Y8" s="565"/>
      <c r="Z8" s="321"/>
      <c r="AA8" s="557">
        <v>2017</v>
      </c>
      <c r="AB8" s="557"/>
      <c r="AC8" s="557"/>
      <c r="AD8" s="557"/>
      <c r="AE8" s="321"/>
      <c r="AF8" s="364">
        <v>2016</v>
      </c>
      <c r="AG8" s="364"/>
      <c r="AH8" s="364"/>
      <c r="AI8" s="364"/>
      <c r="AJ8" s="365"/>
      <c r="AK8" s="364">
        <v>2015</v>
      </c>
      <c r="AL8" s="364"/>
      <c r="AM8" s="364"/>
      <c r="AN8" s="364"/>
      <c r="AO8" s="365"/>
      <c r="AP8" s="364">
        <v>2014</v>
      </c>
      <c r="AQ8" s="364"/>
      <c r="AR8" s="364"/>
      <c r="AS8" s="364"/>
      <c r="AT8" s="365"/>
      <c r="AU8" s="789">
        <v>2013</v>
      </c>
      <c r="AV8" s="789"/>
      <c r="AW8" s="789"/>
      <c r="AX8" s="789"/>
      <c r="AY8" s="365"/>
      <c r="AZ8" s="364">
        <v>2012</v>
      </c>
      <c r="BA8" s="364"/>
      <c r="BB8" s="364"/>
      <c r="BC8" s="364"/>
      <c r="BD8" s="364">
        <v>2011</v>
      </c>
      <c r="BE8" s="364"/>
      <c r="BF8" s="364"/>
      <c r="BG8" s="364"/>
    </row>
    <row r="9" spans="1:59" s="366" customFormat="1" ht="24.95" customHeight="1" thickBot="1" x14ac:dyDescent="0.3">
      <c r="A9" s="691" t="s">
        <v>176</v>
      </c>
      <c r="B9" s="691" t="s">
        <v>175</v>
      </c>
      <c r="C9" s="691" t="s">
        <v>178</v>
      </c>
      <c r="D9" s="691" t="s">
        <v>177</v>
      </c>
      <c r="E9" s="691"/>
      <c r="F9" s="691" t="s">
        <v>176</v>
      </c>
      <c r="G9" s="691" t="s">
        <v>175</v>
      </c>
      <c r="H9" s="691" t="s">
        <v>178</v>
      </c>
      <c r="I9" s="691" t="s">
        <v>177</v>
      </c>
      <c r="J9" s="691"/>
      <c r="K9" s="691" t="s">
        <v>176</v>
      </c>
      <c r="L9" s="691" t="s">
        <v>175</v>
      </c>
      <c r="M9" s="691" t="s">
        <v>178</v>
      </c>
      <c r="N9" s="691" t="s">
        <v>177</v>
      </c>
      <c r="O9" s="691"/>
      <c r="P9" s="691" t="s">
        <v>176</v>
      </c>
      <c r="Q9" s="691" t="s">
        <v>175</v>
      </c>
      <c r="R9" s="685"/>
      <c r="S9" s="685"/>
      <c r="T9" s="418"/>
      <c r="U9" s="418"/>
      <c r="V9" s="329" t="s">
        <v>177</v>
      </c>
      <c r="W9" s="329" t="s">
        <v>178</v>
      </c>
      <c r="X9" s="329" t="s">
        <v>175</v>
      </c>
      <c r="Y9" s="329" t="s">
        <v>176</v>
      </c>
      <c r="Z9" s="418"/>
      <c r="AA9" s="329" t="s">
        <v>177</v>
      </c>
      <c r="AB9" s="329" t="s">
        <v>178</v>
      </c>
      <c r="AC9" s="329" t="s">
        <v>175</v>
      </c>
      <c r="AD9" s="329" t="s">
        <v>176</v>
      </c>
      <c r="AE9" s="418"/>
      <c r="AF9" s="329" t="s">
        <v>177</v>
      </c>
      <c r="AG9" s="329" t="s">
        <v>178</v>
      </c>
      <c r="AH9" s="329" t="s">
        <v>175</v>
      </c>
      <c r="AI9" s="329" t="s">
        <v>176</v>
      </c>
      <c r="AJ9" s="418"/>
      <c r="AK9" s="329" t="s">
        <v>177</v>
      </c>
      <c r="AL9" s="329" t="s">
        <v>178</v>
      </c>
      <c r="AM9" s="329" t="s">
        <v>175</v>
      </c>
      <c r="AN9" s="329" t="s">
        <v>176</v>
      </c>
      <c r="AO9" s="418"/>
      <c r="AP9" s="329" t="s">
        <v>177</v>
      </c>
      <c r="AQ9" s="329" t="s">
        <v>178</v>
      </c>
      <c r="AR9" s="329" t="s">
        <v>175</v>
      </c>
      <c r="AS9" s="329" t="s">
        <v>176</v>
      </c>
      <c r="AT9" s="418"/>
      <c r="AU9" s="543" t="s">
        <v>177</v>
      </c>
      <c r="AV9" s="543" t="s">
        <v>178</v>
      </c>
      <c r="AW9" s="543" t="s">
        <v>175</v>
      </c>
      <c r="AX9" s="543" t="s">
        <v>176</v>
      </c>
      <c r="AY9" s="367"/>
      <c r="AZ9" s="543" t="s">
        <v>177</v>
      </c>
      <c r="BA9" s="543" t="s">
        <v>178</v>
      </c>
      <c r="BB9" s="543" t="s">
        <v>175</v>
      </c>
      <c r="BC9" s="543" t="s">
        <v>176</v>
      </c>
      <c r="BD9" s="543" t="s">
        <v>177</v>
      </c>
      <c r="BE9" s="543" t="s">
        <v>178</v>
      </c>
      <c r="BF9" s="543" t="s">
        <v>175</v>
      </c>
      <c r="BG9" s="543" t="s">
        <v>176</v>
      </c>
    </row>
    <row r="10" spans="1:59" ht="7.5" customHeight="1" x14ac:dyDescent="0.2">
      <c r="A10" s="692"/>
      <c r="B10" s="692"/>
      <c r="C10" s="692"/>
      <c r="D10" s="692"/>
      <c r="E10" s="692"/>
      <c r="F10" s="692"/>
      <c r="G10" s="692"/>
      <c r="H10" s="692"/>
      <c r="I10" s="692"/>
      <c r="J10" s="692"/>
      <c r="K10" s="692"/>
      <c r="L10" s="692"/>
      <c r="M10" s="692"/>
      <c r="N10" s="692"/>
      <c r="O10" s="692"/>
      <c r="P10" s="692"/>
      <c r="Q10" s="692"/>
      <c r="R10" s="698"/>
      <c r="S10" s="698"/>
      <c r="T10" s="431"/>
      <c r="U10" s="431"/>
      <c r="V10" s="431"/>
      <c r="W10" s="431"/>
      <c r="X10" s="431"/>
      <c r="Y10" s="431"/>
      <c r="Z10" s="431"/>
      <c r="AA10" s="431"/>
      <c r="AB10" s="431"/>
      <c r="AC10" s="431"/>
      <c r="AD10" s="431"/>
      <c r="AE10" s="431"/>
      <c r="AF10" s="431"/>
      <c r="AG10" s="431"/>
      <c r="AH10" s="431"/>
      <c r="AI10" s="431"/>
      <c r="AJ10" s="431"/>
      <c r="AK10" s="431"/>
      <c r="AL10" s="431"/>
      <c r="AM10" s="431"/>
      <c r="AN10" s="431"/>
      <c r="AO10" s="431"/>
      <c r="AP10" s="431"/>
      <c r="AQ10" s="431"/>
      <c r="AR10" s="431"/>
      <c r="AS10" s="431"/>
      <c r="AT10" s="431"/>
      <c r="AU10" s="431"/>
      <c r="AV10" s="431"/>
      <c r="AW10" s="431"/>
      <c r="AX10" s="431"/>
      <c r="AY10" s="431"/>
      <c r="AZ10" s="367"/>
      <c r="BA10" s="367"/>
      <c r="BB10" s="367"/>
      <c r="BC10" s="367"/>
      <c r="BD10" s="367"/>
      <c r="BE10" s="367"/>
      <c r="BF10" s="367"/>
      <c r="BG10" s="367"/>
    </row>
    <row r="11" spans="1:59" s="322" customFormat="1" ht="33" customHeight="1" x14ac:dyDescent="0.25">
      <c r="A11" s="330">
        <v>3425.0777482668432</v>
      </c>
      <c r="B11" s="330">
        <v>3843.7748745200679</v>
      </c>
      <c r="C11" s="330">
        <v>3537.9281254096991</v>
      </c>
      <c r="D11" s="330">
        <v>3970.7086084842304</v>
      </c>
      <c r="E11" s="330"/>
      <c r="F11" s="330">
        <v>4767.0777588843703</v>
      </c>
      <c r="G11" s="330">
        <v>5364.6175618316993</v>
      </c>
      <c r="H11" s="330">
        <v>6939.9235603799998</v>
      </c>
      <c r="I11" s="330">
        <v>7431.2640977123028</v>
      </c>
      <c r="J11" s="330"/>
      <c r="K11" s="330">
        <v>7701.9156060562382</v>
      </c>
      <c r="L11" s="330">
        <v>7692.8094715745528</v>
      </c>
      <c r="M11" s="330">
        <v>8167.91027289673</v>
      </c>
      <c r="N11" s="330">
        <v>8302.4968213725078</v>
      </c>
      <c r="O11" s="330"/>
      <c r="P11" s="330">
        <v>9510.6286796073709</v>
      </c>
      <c r="Q11" s="330">
        <v>9374.0742966922408</v>
      </c>
      <c r="R11" s="699"/>
      <c r="S11" s="699" t="s">
        <v>114</v>
      </c>
      <c r="T11" s="330"/>
      <c r="U11" s="330"/>
      <c r="V11" s="330">
        <v>6672.9943139999996</v>
      </c>
      <c r="W11" s="330">
        <v>6814.6480842279998</v>
      </c>
      <c r="X11" s="330">
        <v>6571.9848806</v>
      </c>
      <c r="Y11" s="330">
        <v>8348.7278040000001</v>
      </c>
      <c r="Z11" s="330"/>
      <c r="AA11" s="330">
        <v>6937.9940058399998</v>
      </c>
      <c r="AB11" s="330">
        <v>5615.1977329999991</v>
      </c>
      <c r="AC11" s="330">
        <v>5842.3508937900015</v>
      </c>
      <c r="AD11" s="330">
        <v>6764.1916001899999</v>
      </c>
      <c r="AE11" s="330"/>
      <c r="AF11" s="330">
        <v>6783.0655190000007</v>
      </c>
      <c r="AG11" s="330">
        <v>7128.6062380000003</v>
      </c>
      <c r="AH11" s="330">
        <v>6730.5270363437503</v>
      </c>
      <c r="AI11" s="330">
        <v>6906.5321990000002</v>
      </c>
      <c r="AJ11" s="542"/>
      <c r="AK11" s="330">
        <v>6871.7935499999994</v>
      </c>
      <c r="AL11" s="330">
        <v>5476.0235579999999</v>
      </c>
      <c r="AM11" s="330">
        <v>5034.8515749999997</v>
      </c>
      <c r="AN11" s="330">
        <v>4794.1997951875001</v>
      </c>
      <c r="AO11" s="542"/>
      <c r="AP11" s="330">
        <v>4468.3474629999992</v>
      </c>
      <c r="AQ11" s="330">
        <v>4087.172658</v>
      </c>
      <c r="AR11" s="330">
        <v>4454</v>
      </c>
      <c r="AS11" s="330">
        <v>3994</v>
      </c>
      <c r="AT11" s="542"/>
      <c r="AU11" s="548">
        <v>3546</v>
      </c>
      <c r="AV11" s="542">
        <v>3024</v>
      </c>
      <c r="AW11" s="542">
        <v>3290</v>
      </c>
      <c r="AX11" s="542">
        <v>2779</v>
      </c>
      <c r="AY11" s="403"/>
      <c r="AZ11" s="403">
        <v>2936</v>
      </c>
      <c r="BA11" s="403">
        <v>2871</v>
      </c>
      <c r="BB11" s="403">
        <v>2420</v>
      </c>
      <c r="BC11" s="403">
        <v>2159</v>
      </c>
      <c r="BD11" s="403">
        <v>2146</v>
      </c>
      <c r="BE11" s="403">
        <v>2086</v>
      </c>
      <c r="BF11" s="403">
        <v>1895</v>
      </c>
      <c r="BG11" s="403">
        <v>1723</v>
      </c>
    </row>
    <row r="12" spans="1:59" s="322" customFormat="1" ht="33" customHeight="1" x14ac:dyDescent="0.25">
      <c r="A12" s="330">
        <v>1810.491837997829</v>
      </c>
      <c r="B12" s="330">
        <v>2587.5670843547005</v>
      </c>
      <c r="C12" s="330">
        <v>1971.9088137027718</v>
      </c>
      <c r="D12" s="330">
        <v>2008.4545457554502</v>
      </c>
      <c r="E12" s="330"/>
      <c r="F12" s="330">
        <v>1690.9341086635825</v>
      </c>
      <c r="G12" s="330">
        <v>1876.7674053276801</v>
      </c>
      <c r="H12" s="330">
        <v>2138.81191438</v>
      </c>
      <c r="I12" s="330">
        <v>1586.3899647653186</v>
      </c>
      <c r="J12" s="330"/>
      <c r="K12" s="330">
        <v>1542.6912181382581</v>
      </c>
      <c r="L12" s="330">
        <v>1634.940750387851</v>
      </c>
      <c r="M12" s="330">
        <v>1925.349457532694</v>
      </c>
      <c r="N12" s="330">
        <v>2051.7233324844001</v>
      </c>
      <c r="O12" s="330"/>
      <c r="P12" s="330">
        <v>1720.1959917198947</v>
      </c>
      <c r="Q12" s="330">
        <v>1538.3237976705786</v>
      </c>
      <c r="R12" s="699"/>
      <c r="S12" s="699" t="s">
        <v>115</v>
      </c>
      <c r="T12" s="330"/>
      <c r="U12" s="330"/>
      <c r="V12" s="330">
        <v>569.72943999999995</v>
      </c>
      <c r="W12" s="330">
        <v>643.59265065</v>
      </c>
      <c r="X12" s="330">
        <v>835.55627800000002</v>
      </c>
      <c r="Y12" s="330">
        <v>685.06641800000011</v>
      </c>
      <c r="Z12" s="330"/>
      <c r="AA12" s="330">
        <v>1013.14115835</v>
      </c>
      <c r="AB12" s="330">
        <v>638.2110120000001</v>
      </c>
      <c r="AC12" s="330">
        <v>552.49112811999987</v>
      </c>
      <c r="AD12" s="330">
        <v>542.93675165000013</v>
      </c>
      <c r="AE12" s="330"/>
      <c r="AF12" s="330">
        <v>740.29375199999993</v>
      </c>
      <c r="AG12" s="330">
        <v>760.63819000000001</v>
      </c>
      <c r="AH12" s="330">
        <v>590.38662164062509</v>
      </c>
      <c r="AI12" s="330">
        <v>730.72093900000016</v>
      </c>
      <c r="AJ12" s="542"/>
      <c r="AK12" s="330">
        <v>750.36098900000002</v>
      </c>
      <c r="AL12" s="330">
        <v>586.4002200000001</v>
      </c>
      <c r="AM12" s="330">
        <v>498.069366</v>
      </c>
      <c r="AN12" s="330">
        <v>516.64055399999995</v>
      </c>
      <c r="AO12" s="542"/>
      <c r="AP12" s="330">
        <v>524.3111090000001</v>
      </c>
      <c r="AQ12" s="330">
        <v>476.88051999999993</v>
      </c>
      <c r="AR12" s="330">
        <v>425</v>
      </c>
      <c r="AS12" s="330">
        <v>412</v>
      </c>
      <c r="AT12" s="542"/>
      <c r="AU12" s="548">
        <v>472</v>
      </c>
      <c r="AV12" s="542">
        <v>569</v>
      </c>
      <c r="AW12" s="542">
        <v>479</v>
      </c>
      <c r="AX12" s="542">
        <v>477</v>
      </c>
      <c r="AY12" s="368"/>
      <c r="AZ12" s="368">
        <v>598</v>
      </c>
      <c r="BA12" s="368">
        <v>617</v>
      </c>
      <c r="BB12" s="368">
        <v>564</v>
      </c>
      <c r="BC12" s="368">
        <v>572</v>
      </c>
      <c r="BD12" s="368">
        <v>546</v>
      </c>
      <c r="BE12" s="368">
        <v>509</v>
      </c>
      <c r="BF12" s="368">
        <v>441</v>
      </c>
      <c r="BG12" s="368">
        <v>627</v>
      </c>
    </row>
    <row r="13" spans="1:59" s="322" customFormat="1" ht="33" customHeight="1" x14ac:dyDescent="0.25">
      <c r="A13" s="330">
        <v>1210.4998781668223</v>
      </c>
      <c r="B13" s="330">
        <v>962.10375754802931</v>
      </c>
      <c r="C13" s="330">
        <v>747.63434251121862</v>
      </c>
      <c r="D13" s="330">
        <v>524.96235196665634</v>
      </c>
      <c r="E13" s="330"/>
      <c r="F13" s="330">
        <v>1099.572388797118</v>
      </c>
      <c r="G13" s="330">
        <v>925.16806591</v>
      </c>
      <c r="H13" s="330">
        <v>855.41777686176488</v>
      </c>
      <c r="I13" s="330">
        <v>1306.33545789</v>
      </c>
      <c r="J13" s="330"/>
      <c r="K13" s="330">
        <v>836.38071392000018</v>
      </c>
      <c r="L13" s="330">
        <v>1303.6671828177102</v>
      </c>
      <c r="M13" s="330">
        <v>1068.9778040392239</v>
      </c>
      <c r="N13" s="330">
        <v>1157.7184360710821</v>
      </c>
      <c r="O13" s="330"/>
      <c r="P13" s="330">
        <v>907.93991343116841</v>
      </c>
      <c r="Q13" s="330">
        <v>646.71701099999973</v>
      </c>
      <c r="R13" s="699"/>
      <c r="S13" s="699" t="s">
        <v>116</v>
      </c>
      <c r="T13" s="330"/>
      <c r="U13" s="330"/>
      <c r="V13" s="330">
        <v>245.87330200000002</v>
      </c>
      <c r="W13" s="330">
        <v>318.80728519999997</v>
      </c>
      <c r="X13" s="330">
        <v>296.38842299999993</v>
      </c>
      <c r="Y13" s="330">
        <v>192.571552</v>
      </c>
      <c r="Z13" s="330"/>
      <c r="AA13" s="330">
        <v>354.64652240000004</v>
      </c>
      <c r="AB13" s="330">
        <v>550.62382400000001</v>
      </c>
      <c r="AC13" s="330">
        <v>512.80797415000006</v>
      </c>
      <c r="AD13" s="330">
        <v>288.99715678000001</v>
      </c>
      <c r="AE13" s="330"/>
      <c r="AF13" s="330">
        <v>510.63532999999995</v>
      </c>
      <c r="AG13" s="330">
        <v>483.369078</v>
      </c>
      <c r="AH13" s="330">
        <v>409.39555774999997</v>
      </c>
      <c r="AI13" s="330">
        <v>386.22842400000002</v>
      </c>
      <c r="AJ13" s="542"/>
      <c r="AK13" s="330">
        <v>392.308471</v>
      </c>
      <c r="AL13" s="330">
        <v>293.80687399999999</v>
      </c>
      <c r="AM13" s="330">
        <v>248.25956599999998</v>
      </c>
      <c r="AN13" s="330">
        <v>293.91789299999999</v>
      </c>
      <c r="AO13" s="542"/>
      <c r="AP13" s="330">
        <v>291.81644399999999</v>
      </c>
      <c r="AQ13" s="330">
        <v>314.59788700000001</v>
      </c>
      <c r="AR13" s="330">
        <v>200</v>
      </c>
      <c r="AS13" s="330">
        <v>154</v>
      </c>
      <c r="AT13" s="542"/>
      <c r="AU13" s="548">
        <v>183</v>
      </c>
      <c r="AV13" s="542">
        <v>271</v>
      </c>
      <c r="AW13" s="542">
        <v>270</v>
      </c>
      <c r="AX13" s="542">
        <v>203</v>
      </c>
      <c r="AY13" s="368"/>
      <c r="AZ13" s="368">
        <v>266</v>
      </c>
      <c r="BA13" s="368">
        <v>296</v>
      </c>
      <c r="BB13" s="368">
        <v>283</v>
      </c>
      <c r="BC13" s="368">
        <v>323</v>
      </c>
      <c r="BD13" s="368">
        <v>334</v>
      </c>
      <c r="BE13" s="368">
        <v>308</v>
      </c>
      <c r="BF13" s="368">
        <v>291</v>
      </c>
      <c r="BG13" s="368">
        <v>269</v>
      </c>
    </row>
    <row r="14" spans="1:59" s="322" customFormat="1" ht="33" customHeight="1" x14ac:dyDescent="0.25">
      <c r="A14" s="330">
        <v>760.57548860565907</v>
      </c>
      <c r="B14" s="330">
        <v>644.14332186296463</v>
      </c>
      <c r="C14" s="330">
        <v>948.92440135135359</v>
      </c>
      <c r="D14" s="330">
        <v>720.98382903011156</v>
      </c>
      <c r="E14" s="330"/>
      <c r="F14" s="330">
        <v>968.16991026951757</v>
      </c>
      <c r="G14" s="330">
        <v>1179.3855257416049</v>
      </c>
      <c r="H14" s="330">
        <v>1352.92227441</v>
      </c>
      <c r="I14" s="330">
        <v>1195.6405485</v>
      </c>
      <c r="J14" s="330"/>
      <c r="K14" s="330">
        <v>1302.225719981393</v>
      </c>
      <c r="L14" s="330">
        <v>1213.4193765682198</v>
      </c>
      <c r="M14" s="330">
        <v>1057.8833382955493</v>
      </c>
      <c r="N14" s="330">
        <v>879.59935792060003</v>
      </c>
      <c r="O14" s="330"/>
      <c r="P14" s="330">
        <v>1055.2455498273648</v>
      </c>
      <c r="Q14" s="330">
        <v>1005.42280652</v>
      </c>
      <c r="R14" s="699"/>
      <c r="S14" s="699" t="s">
        <v>117</v>
      </c>
      <c r="T14" s="330"/>
      <c r="U14" s="330"/>
      <c r="V14" s="330">
        <v>1421.4708999999998</v>
      </c>
      <c r="W14" s="330">
        <v>773.09213047000003</v>
      </c>
      <c r="X14" s="330">
        <v>951.23120580000034</v>
      </c>
      <c r="Y14" s="330">
        <v>1228.0461829999999</v>
      </c>
      <c r="Z14" s="330"/>
      <c r="AA14" s="330">
        <v>813.51807575000009</v>
      </c>
      <c r="AB14" s="330">
        <v>1573.4599920000001</v>
      </c>
      <c r="AC14" s="330">
        <v>1160.9344133600002</v>
      </c>
      <c r="AD14" s="330">
        <v>1674.4940918749999</v>
      </c>
      <c r="AE14" s="330"/>
      <c r="AF14" s="330">
        <v>802.63704600000005</v>
      </c>
      <c r="AG14" s="330">
        <v>612.4706900000001</v>
      </c>
      <c r="AH14" s="330">
        <v>479.16761560742191</v>
      </c>
      <c r="AI14" s="330">
        <v>518.40027599999996</v>
      </c>
      <c r="AJ14" s="542"/>
      <c r="AK14" s="330">
        <v>571.27733799999999</v>
      </c>
      <c r="AL14" s="330">
        <v>659.38475500000004</v>
      </c>
      <c r="AM14" s="330">
        <v>587.15645999999992</v>
      </c>
      <c r="AN14" s="330">
        <v>561.10632799999996</v>
      </c>
      <c r="AO14" s="542"/>
      <c r="AP14" s="330">
        <v>567.07583099999999</v>
      </c>
      <c r="AQ14" s="330">
        <v>548.91748799999993</v>
      </c>
      <c r="AR14" s="330">
        <v>533</v>
      </c>
      <c r="AS14" s="330">
        <v>468</v>
      </c>
      <c r="AT14" s="542"/>
      <c r="AU14" s="548">
        <v>493</v>
      </c>
      <c r="AV14" s="542">
        <v>553</v>
      </c>
      <c r="AW14" s="542">
        <v>554</v>
      </c>
      <c r="AX14" s="542">
        <v>624</v>
      </c>
      <c r="AY14" s="368"/>
      <c r="AZ14" s="368">
        <v>917</v>
      </c>
      <c r="BA14" s="368">
        <v>691</v>
      </c>
      <c r="BB14" s="368">
        <v>896</v>
      </c>
      <c r="BC14" s="368">
        <v>645</v>
      </c>
      <c r="BD14" s="368">
        <v>670</v>
      </c>
      <c r="BE14" s="368">
        <v>332</v>
      </c>
      <c r="BF14" s="368">
        <v>425</v>
      </c>
      <c r="BG14" s="368">
        <v>358</v>
      </c>
    </row>
    <row r="15" spans="1:59" s="322" customFormat="1" ht="33" customHeight="1" x14ac:dyDescent="0.25">
      <c r="A15" s="330">
        <v>1094.2290055959797</v>
      </c>
      <c r="B15" s="330">
        <v>1280.5238456262352</v>
      </c>
      <c r="C15" s="330">
        <v>1019.7403173855743</v>
      </c>
      <c r="D15" s="330">
        <v>1121.1993667227127</v>
      </c>
      <c r="E15" s="330"/>
      <c r="F15" s="330">
        <v>1509.6428186266551</v>
      </c>
      <c r="G15" s="330">
        <v>1329.689723446535</v>
      </c>
      <c r="H15" s="330">
        <v>1218.0062859100001</v>
      </c>
      <c r="I15" s="330">
        <v>1284.4830021302214</v>
      </c>
      <c r="J15" s="330"/>
      <c r="K15" s="330">
        <v>1280.5170009385558</v>
      </c>
      <c r="L15" s="330">
        <v>1190.8794989731764</v>
      </c>
      <c r="M15" s="330">
        <v>1447.0466054523183</v>
      </c>
      <c r="N15" s="330">
        <v>1326.0309371000001</v>
      </c>
      <c r="O15" s="330"/>
      <c r="P15" s="330">
        <v>1753.422499370284</v>
      </c>
      <c r="Q15" s="330">
        <v>1620.5247775203054</v>
      </c>
      <c r="R15" s="791" t="s">
        <v>118</v>
      </c>
      <c r="S15" s="791"/>
      <c r="T15" s="330"/>
      <c r="U15" s="330"/>
      <c r="V15" s="330">
        <v>1673.5955670000001</v>
      </c>
      <c r="W15" s="330">
        <v>1905.8772559600002</v>
      </c>
      <c r="X15" s="330">
        <v>1931.7719107999999</v>
      </c>
      <c r="Y15" s="330">
        <v>1140.5450600000001</v>
      </c>
      <c r="Z15" s="330"/>
      <c r="AA15" s="330">
        <v>845.90555099000017</v>
      </c>
      <c r="AB15" s="330">
        <v>1583.6416680000002</v>
      </c>
      <c r="AC15" s="330">
        <v>1576.8876145200002</v>
      </c>
      <c r="AD15" s="330">
        <v>1433.3807242500002</v>
      </c>
      <c r="AE15" s="330"/>
      <c r="AF15" s="330">
        <v>1191.6438539999999</v>
      </c>
      <c r="AG15" s="330">
        <v>1088.0879479999999</v>
      </c>
      <c r="AH15" s="330">
        <v>1174.6975606992187</v>
      </c>
      <c r="AI15" s="330">
        <v>961.76439800000003</v>
      </c>
      <c r="AJ15" s="542"/>
      <c r="AK15" s="330">
        <v>1010.0667289999999</v>
      </c>
      <c r="AL15" s="330">
        <v>886.01993300000004</v>
      </c>
      <c r="AM15" s="330">
        <v>1019.5498600000001</v>
      </c>
      <c r="AN15" s="330">
        <v>951.60402681250002</v>
      </c>
      <c r="AO15" s="542"/>
      <c r="AP15" s="330">
        <v>1140.5664690000001</v>
      </c>
      <c r="AQ15" s="330">
        <v>1109.149498</v>
      </c>
      <c r="AR15" s="330">
        <v>921</v>
      </c>
      <c r="AS15" s="330">
        <v>1138</v>
      </c>
      <c r="AT15" s="542"/>
      <c r="AU15" s="548">
        <v>1056</v>
      </c>
      <c r="AV15" s="542">
        <v>888</v>
      </c>
      <c r="AW15" s="542">
        <v>858</v>
      </c>
      <c r="AX15" s="542">
        <v>826</v>
      </c>
      <c r="AY15" s="368"/>
      <c r="AZ15" s="368">
        <v>908</v>
      </c>
      <c r="BA15" s="368">
        <v>695</v>
      </c>
      <c r="BB15" s="368">
        <v>835</v>
      </c>
      <c r="BC15" s="368">
        <v>722</v>
      </c>
      <c r="BD15" s="368">
        <v>779</v>
      </c>
      <c r="BE15" s="368">
        <v>847</v>
      </c>
      <c r="BF15" s="368">
        <v>794</v>
      </c>
      <c r="BG15" s="368">
        <v>712</v>
      </c>
    </row>
    <row r="16" spans="1:59" s="322" customFormat="1" ht="33" customHeight="1" x14ac:dyDescent="0.25">
      <c r="A16" s="330">
        <v>1272.3523666229589</v>
      </c>
      <c r="B16" s="330">
        <v>1854.4944786197116</v>
      </c>
      <c r="C16" s="330">
        <v>2355.0074444332581</v>
      </c>
      <c r="D16" s="330">
        <v>2679.5092676369695</v>
      </c>
      <c r="E16" s="330"/>
      <c r="F16" s="330">
        <v>2883.7521590980637</v>
      </c>
      <c r="G16" s="330">
        <v>2929.3709467401445</v>
      </c>
      <c r="H16" s="330">
        <v>2142.5693383590078</v>
      </c>
      <c r="I16" s="330">
        <v>2169.5290791645307</v>
      </c>
      <c r="J16" s="330"/>
      <c r="K16" s="330">
        <v>2692.9264228834018</v>
      </c>
      <c r="L16" s="330">
        <v>2038.4004288540752</v>
      </c>
      <c r="M16" s="330">
        <v>1751.27853701811</v>
      </c>
      <c r="N16" s="330">
        <v>1716.5074952139998</v>
      </c>
      <c r="O16" s="330"/>
      <c r="P16" s="330">
        <v>1533.9384366658749</v>
      </c>
      <c r="Q16" s="330">
        <v>1569.8441497154392</v>
      </c>
      <c r="R16" s="699"/>
      <c r="S16" s="699" t="s">
        <v>119</v>
      </c>
      <c r="T16" s="330"/>
      <c r="U16" s="330"/>
      <c r="V16" s="330">
        <v>1241.9186719999998</v>
      </c>
      <c r="W16" s="330">
        <v>1366.6319049639997</v>
      </c>
      <c r="X16" s="330">
        <v>1535.4768118</v>
      </c>
      <c r="Y16" s="330">
        <v>1570.292087</v>
      </c>
      <c r="Z16" s="330"/>
      <c r="AA16" s="330">
        <v>1570.9338791299997</v>
      </c>
      <c r="AB16" s="330">
        <v>1938.5256760000002</v>
      </c>
      <c r="AC16" s="330">
        <v>2279.4134499600004</v>
      </c>
      <c r="AD16" s="330">
        <v>2161.9811140200004</v>
      </c>
      <c r="AE16" s="330"/>
      <c r="AF16" s="330">
        <v>1648.1827530000003</v>
      </c>
      <c r="AG16" s="330">
        <v>1628.598978</v>
      </c>
      <c r="AH16" s="330">
        <v>1498.8744423749999</v>
      </c>
      <c r="AI16" s="330">
        <v>1714.7580990000001</v>
      </c>
      <c r="AJ16" s="542"/>
      <c r="AK16" s="330">
        <v>1291.069878</v>
      </c>
      <c r="AL16" s="330">
        <v>1264.724751</v>
      </c>
      <c r="AM16" s="330">
        <v>1307.1659729999999</v>
      </c>
      <c r="AN16" s="330">
        <v>1406.4647135781249</v>
      </c>
      <c r="AO16" s="542"/>
      <c r="AP16" s="330">
        <v>1510.7721279999998</v>
      </c>
      <c r="AQ16" s="330">
        <v>1255.857139</v>
      </c>
      <c r="AR16" s="330">
        <v>1133</v>
      </c>
      <c r="AS16" s="330">
        <v>1090</v>
      </c>
      <c r="AT16" s="542"/>
      <c r="AU16" s="548">
        <v>1028</v>
      </c>
      <c r="AV16" s="542">
        <v>1133</v>
      </c>
      <c r="AW16" s="542">
        <v>1005</v>
      </c>
      <c r="AX16" s="542">
        <v>1064</v>
      </c>
      <c r="AY16" s="403"/>
      <c r="AZ16" s="368">
        <v>850</v>
      </c>
      <c r="BA16" s="368">
        <v>869</v>
      </c>
      <c r="BB16" s="368">
        <v>859</v>
      </c>
      <c r="BC16" s="368">
        <v>779</v>
      </c>
      <c r="BD16" s="368">
        <v>783</v>
      </c>
      <c r="BE16" s="368">
        <v>615</v>
      </c>
      <c r="BF16" s="368">
        <v>677</v>
      </c>
      <c r="BG16" s="368">
        <v>782</v>
      </c>
    </row>
    <row r="17" spans="1:59" s="322" customFormat="1" ht="33" customHeight="1" x14ac:dyDescent="0.25">
      <c r="A17" s="330">
        <v>1326.4790812768351</v>
      </c>
      <c r="B17" s="330">
        <v>1223.990232054073</v>
      </c>
      <c r="C17" s="330">
        <v>1290.4415431311811</v>
      </c>
      <c r="D17" s="330">
        <v>1024.2033014168614</v>
      </c>
      <c r="E17" s="330"/>
      <c r="F17" s="330">
        <v>1219.0869744189959</v>
      </c>
      <c r="G17" s="330">
        <v>1230.1754784398333</v>
      </c>
      <c r="H17" s="330">
        <v>1407.2759935500003</v>
      </c>
      <c r="I17" s="330">
        <v>1320.4893216845649</v>
      </c>
      <c r="J17" s="330"/>
      <c r="K17" s="330">
        <v>1263.6857917451237</v>
      </c>
      <c r="L17" s="330">
        <v>1393.0746321313459</v>
      </c>
      <c r="M17" s="330">
        <v>1442.872417379655</v>
      </c>
      <c r="N17" s="330">
        <v>1527.0387862043617</v>
      </c>
      <c r="O17" s="330"/>
      <c r="P17" s="330">
        <v>1559.4711850245385</v>
      </c>
      <c r="Q17" s="330">
        <v>1496.1822842333333</v>
      </c>
      <c r="R17" s="699"/>
      <c r="S17" s="699" t="s">
        <v>120</v>
      </c>
      <c r="T17" s="330"/>
      <c r="U17" s="330"/>
      <c r="V17" s="330">
        <v>1697.8159859999998</v>
      </c>
      <c r="W17" s="330">
        <v>1433.2151778899999</v>
      </c>
      <c r="X17" s="330">
        <v>1038.9975248000001</v>
      </c>
      <c r="Y17" s="330">
        <v>1222.1507280000001</v>
      </c>
      <c r="Z17" s="330"/>
      <c r="AA17" s="330">
        <v>1042.47793985</v>
      </c>
      <c r="AB17" s="330">
        <v>937.71167100000002</v>
      </c>
      <c r="AC17" s="330">
        <v>975.89880682000012</v>
      </c>
      <c r="AD17" s="330">
        <v>858.23057632000007</v>
      </c>
      <c r="AE17" s="330"/>
      <c r="AF17" s="330">
        <v>1245.440979</v>
      </c>
      <c r="AG17" s="330">
        <v>1343.9320829999999</v>
      </c>
      <c r="AH17" s="330">
        <v>1316.9161474375001</v>
      </c>
      <c r="AI17" s="330">
        <v>1657.1284000000001</v>
      </c>
      <c r="AJ17" s="542"/>
      <c r="AK17" s="330">
        <v>1292.0820220000001</v>
      </c>
      <c r="AL17" s="330">
        <v>1203.8696940000002</v>
      </c>
      <c r="AM17" s="330">
        <v>1117.489356</v>
      </c>
      <c r="AN17" s="330">
        <v>1414.17562</v>
      </c>
      <c r="AO17" s="542"/>
      <c r="AP17" s="330">
        <v>1276.655172</v>
      </c>
      <c r="AQ17" s="330">
        <v>916.17395500000009</v>
      </c>
      <c r="AR17" s="330">
        <v>1268</v>
      </c>
      <c r="AS17" s="330">
        <v>2105</v>
      </c>
      <c r="AT17" s="542"/>
      <c r="AU17" s="548">
        <v>1905</v>
      </c>
      <c r="AV17" s="542">
        <v>1305</v>
      </c>
      <c r="AW17" s="542">
        <v>1511</v>
      </c>
      <c r="AX17" s="542">
        <v>1274</v>
      </c>
      <c r="AY17" s="403"/>
      <c r="AZ17" s="403">
        <v>1110</v>
      </c>
      <c r="BA17" s="368">
        <v>928</v>
      </c>
      <c r="BB17" s="403">
        <v>1480</v>
      </c>
      <c r="BC17" s="368">
        <v>952</v>
      </c>
      <c r="BD17" s="368">
        <v>845</v>
      </c>
      <c r="BE17" s="368">
        <v>664</v>
      </c>
      <c r="BF17" s="368">
        <v>569</v>
      </c>
      <c r="BG17" s="368">
        <v>555</v>
      </c>
    </row>
    <row r="18" spans="1:59" s="322" customFormat="1" ht="33" customHeight="1" x14ac:dyDescent="0.25">
      <c r="A18" s="330">
        <v>126.37767714307935</v>
      </c>
      <c r="B18" s="330">
        <v>95.632602486027409</v>
      </c>
      <c r="C18" s="330">
        <v>169.48933260863592</v>
      </c>
      <c r="D18" s="330">
        <v>193.57773545859177</v>
      </c>
      <c r="E18" s="330"/>
      <c r="F18" s="330">
        <v>203.46016923645158</v>
      </c>
      <c r="G18" s="330">
        <v>204.74537630999998</v>
      </c>
      <c r="H18" s="330">
        <v>289.81628185000005</v>
      </c>
      <c r="I18" s="330">
        <v>197.86448525327631</v>
      </c>
      <c r="J18" s="330"/>
      <c r="K18" s="330">
        <v>232.97781594999998</v>
      </c>
      <c r="L18" s="330">
        <v>244.95508530528249</v>
      </c>
      <c r="M18" s="330">
        <v>207.15261846000001</v>
      </c>
      <c r="N18" s="330">
        <v>99.472029919999997</v>
      </c>
      <c r="O18" s="330"/>
      <c r="P18" s="330">
        <v>158.30714897600004</v>
      </c>
      <c r="Q18" s="330">
        <v>131.47849599999998</v>
      </c>
      <c r="R18" s="699"/>
      <c r="S18" s="699" t="s">
        <v>121</v>
      </c>
      <c r="T18" s="330"/>
      <c r="U18" s="330"/>
      <c r="V18" s="330">
        <v>54.226315</v>
      </c>
      <c r="W18" s="330">
        <v>66.991319599999997</v>
      </c>
      <c r="X18" s="330">
        <v>96.189560600000007</v>
      </c>
      <c r="Y18" s="330">
        <v>69.474441999999996</v>
      </c>
      <c r="Z18" s="330"/>
      <c r="AA18" s="330">
        <v>60.860683000000002</v>
      </c>
      <c r="AB18" s="330">
        <v>39.496075000000005</v>
      </c>
      <c r="AC18" s="330">
        <v>75.292212460000016</v>
      </c>
      <c r="AD18" s="330">
        <v>51.638597240000003</v>
      </c>
      <c r="AE18" s="330"/>
      <c r="AF18" s="330">
        <v>44.381194999999998</v>
      </c>
      <c r="AG18" s="330">
        <v>61.928197999999995</v>
      </c>
      <c r="AH18" s="330">
        <v>81.111929468749992</v>
      </c>
      <c r="AI18" s="330">
        <v>142.68997100000001</v>
      </c>
      <c r="AJ18" s="542"/>
      <c r="AK18" s="330">
        <v>102.28371799999999</v>
      </c>
      <c r="AL18" s="330">
        <v>97.730082999999993</v>
      </c>
      <c r="AM18" s="330">
        <v>65.953699999999998</v>
      </c>
      <c r="AN18" s="330">
        <v>105.157618</v>
      </c>
      <c r="AO18" s="542"/>
      <c r="AP18" s="330">
        <v>86.518949000000006</v>
      </c>
      <c r="AQ18" s="330">
        <v>119.62005699999999</v>
      </c>
      <c r="AR18" s="330">
        <v>75</v>
      </c>
      <c r="AS18" s="330">
        <v>113</v>
      </c>
      <c r="AT18" s="542"/>
      <c r="AU18" s="548">
        <v>88</v>
      </c>
      <c r="AV18" s="542">
        <v>90</v>
      </c>
      <c r="AW18" s="542">
        <v>79</v>
      </c>
      <c r="AX18" s="542">
        <v>57</v>
      </c>
      <c r="AY18" s="368"/>
      <c r="AZ18" s="368">
        <v>68</v>
      </c>
      <c r="BA18" s="368">
        <v>91</v>
      </c>
      <c r="BB18" s="368">
        <v>49</v>
      </c>
      <c r="BC18" s="368">
        <v>75</v>
      </c>
      <c r="BD18" s="368">
        <v>75</v>
      </c>
      <c r="BE18" s="368">
        <v>100</v>
      </c>
      <c r="BF18" s="368">
        <v>111</v>
      </c>
      <c r="BG18" s="368">
        <v>141</v>
      </c>
    </row>
    <row r="19" spans="1:59" s="322" customFormat="1" ht="33" customHeight="1" x14ac:dyDescent="0.25">
      <c r="A19" s="330">
        <v>2638.7151692701104</v>
      </c>
      <c r="B19" s="330">
        <v>2469.9016702880972</v>
      </c>
      <c r="C19" s="330">
        <v>2183.1678249186248</v>
      </c>
      <c r="D19" s="330">
        <v>2292.3812351439442</v>
      </c>
      <c r="E19" s="330"/>
      <c r="F19" s="330">
        <v>2651.2249844919043</v>
      </c>
      <c r="G19" s="330">
        <v>3072.5844893166668</v>
      </c>
      <c r="H19" s="330">
        <v>2782.5826511299997</v>
      </c>
      <c r="I19" s="330">
        <v>2744.3869599913355</v>
      </c>
      <c r="J19" s="330"/>
      <c r="K19" s="330">
        <v>3046.5808593562351</v>
      </c>
      <c r="L19" s="330">
        <v>3301.1146595749315</v>
      </c>
      <c r="M19" s="330">
        <v>3244.3288177794475</v>
      </c>
      <c r="N19" s="330">
        <v>3291.8755148107302</v>
      </c>
      <c r="O19" s="330"/>
      <c r="P19" s="330">
        <v>3099.8607051666286</v>
      </c>
      <c r="Q19" s="330">
        <v>2850.7956984379048</v>
      </c>
      <c r="R19" s="791" t="s">
        <v>122</v>
      </c>
      <c r="S19" s="791"/>
      <c r="T19" s="330"/>
      <c r="U19" s="330"/>
      <c r="V19" s="330">
        <v>1665.5799259999999</v>
      </c>
      <c r="W19" s="330">
        <v>1627.9141840020002</v>
      </c>
      <c r="X19" s="330">
        <v>1567.778172</v>
      </c>
      <c r="Y19" s="330">
        <v>1713.4672849999999</v>
      </c>
      <c r="Z19" s="330"/>
      <c r="AA19" s="330">
        <v>1620.2713555099999</v>
      </c>
      <c r="AB19" s="330">
        <v>1580.8201199999999</v>
      </c>
      <c r="AC19" s="330">
        <v>1735.5934850499998</v>
      </c>
      <c r="AD19" s="330">
        <v>1460.7439673149997</v>
      </c>
      <c r="AE19" s="330"/>
      <c r="AF19" s="330">
        <v>1736.809119</v>
      </c>
      <c r="AG19" s="330">
        <v>1637.7419650000002</v>
      </c>
      <c r="AH19" s="330">
        <v>1624.2884601406251</v>
      </c>
      <c r="AI19" s="330">
        <v>1747.681773</v>
      </c>
      <c r="AJ19" s="542"/>
      <c r="AK19" s="330">
        <v>1479.1845419999997</v>
      </c>
      <c r="AL19" s="330">
        <v>1407.576546</v>
      </c>
      <c r="AM19" s="330">
        <v>1474.118037</v>
      </c>
      <c r="AN19" s="330">
        <v>1599.5775316796876</v>
      </c>
      <c r="AO19" s="542"/>
      <c r="AP19" s="330">
        <v>1729.9377989999996</v>
      </c>
      <c r="AQ19" s="330">
        <v>1618.2160520000002</v>
      </c>
      <c r="AR19" s="330">
        <v>1402</v>
      </c>
      <c r="AS19" s="330">
        <v>1424</v>
      </c>
      <c r="AT19" s="542"/>
      <c r="AU19" s="548">
        <v>1252</v>
      </c>
      <c r="AV19" s="542">
        <v>1318</v>
      </c>
      <c r="AW19" s="542">
        <v>1479</v>
      </c>
      <c r="AX19" s="542">
        <v>1292</v>
      </c>
      <c r="AY19" s="403"/>
      <c r="AZ19" s="403">
        <v>1413</v>
      </c>
      <c r="BA19" s="403">
        <v>1264</v>
      </c>
      <c r="BB19" s="403">
        <v>1199</v>
      </c>
      <c r="BC19" s="403">
        <v>1406</v>
      </c>
      <c r="BD19" s="403">
        <v>1086</v>
      </c>
      <c r="BE19" s="403">
        <v>1265</v>
      </c>
      <c r="BF19" s="368">
        <v>953</v>
      </c>
      <c r="BG19" s="403">
        <v>1239</v>
      </c>
    </row>
    <row r="20" spans="1:59" s="322" customFormat="1" ht="33" customHeight="1" x14ac:dyDescent="0.25">
      <c r="A20" s="330">
        <v>1977.0127970844746</v>
      </c>
      <c r="B20" s="330">
        <v>1683.3319650340452</v>
      </c>
      <c r="C20" s="330">
        <v>1708.3356522464974</v>
      </c>
      <c r="D20" s="330">
        <v>1959.4658558640861</v>
      </c>
      <c r="E20" s="330"/>
      <c r="F20" s="330">
        <v>1998.8840088933821</v>
      </c>
      <c r="G20" s="330">
        <v>2181.2595846569998</v>
      </c>
      <c r="H20" s="330">
        <v>2449.0160238800004</v>
      </c>
      <c r="I20" s="330">
        <v>2666.5773680584493</v>
      </c>
      <c r="J20" s="330"/>
      <c r="K20" s="330">
        <v>2461.330018601695</v>
      </c>
      <c r="L20" s="330">
        <v>3506.1173230576278</v>
      </c>
      <c r="M20" s="330">
        <v>4270.7582603897226</v>
      </c>
      <c r="N20" s="330">
        <v>4204.7165388900003</v>
      </c>
      <c r="O20" s="330"/>
      <c r="P20" s="330">
        <v>4132.9841677642471</v>
      </c>
      <c r="Q20" s="330">
        <v>3885.8043154573184</v>
      </c>
      <c r="R20" s="699"/>
      <c r="S20" s="699" t="s">
        <v>123</v>
      </c>
      <c r="T20" s="330"/>
      <c r="U20" s="330"/>
      <c r="V20" s="330">
        <v>1776.8257920000001</v>
      </c>
      <c r="W20" s="330">
        <v>1815.7195425560001</v>
      </c>
      <c r="X20" s="330">
        <v>1689.5754477999997</v>
      </c>
      <c r="Y20" s="330">
        <v>1616.6616529999999</v>
      </c>
      <c r="Z20" s="330"/>
      <c r="AA20" s="330">
        <v>1118.11200418</v>
      </c>
      <c r="AB20" s="330">
        <v>1249.058221</v>
      </c>
      <c r="AC20" s="330">
        <v>1437.0819411399998</v>
      </c>
      <c r="AD20" s="330">
        <v>1623.92247245</v>
      </c>
      <c r="AE20" s="330"/>
      <c r="AF20" s="330">
        <v>1204.1644779999999</v>
      </c>
      <c r="AG20" s="330">
        <v>1608.9493789999999</v>
      </c>
      <c r="AH20" s="330">
        <v>1477.707072125</v>
      </c>
      <c r="AI20" s="330">
        <v>1292.4140830000001</v>
      </c>
      <c r="AJ20" s="542"/>
      <c r="AK20" s="330">
        <v>1433.9959450000001</v>
      </c>
      <c r="AL20" s="330">
        <v>1673.1095540000001</v>
      </c>
      <c r="AM20" s="330">
        <v>1301.0935730000001</v>
      </c>
      <c r="AN20" s="330">
        <v>1466.4564042031247</v>
      </c>
      <c r="AO20" s="542"/>
      <c r="AP20" s="330">
        <v>1639.650128</v>
      </c>
      <c r="AQ20" s="330">
        <v>1476.72795</v>
      </c>
      <c r="AR20" s="330">
        <v>1618</v>
      </c>
      <c r="AS20" s="330">
        <v>1430</v>
      </c>
      <c r="AT20" s="542"/>
      <c r="AU20" s="548">
        <v>1768</v>
      </c>
      <c r="AV20" s="542">
        <v>1269</v>
      </c>
      <c r="AW20" s="542">
        <v>1468</v>
      </c>
      <c r="AX20" s="542">
        <v>1327</v>
      </c>
      <c r="AY20" s="432" t="e">
        <v>#REF!</v>
      </c>
      <c r="AZ20" s="403">
        <v>1793</v>
      </c>
      <c r="BA20" s="403">
        <v>1811</v>
      </c>
      <c r="BB20" s="403">
        <v>2054</v>
      </c>
      <c r="BC20" s="403">
        <v>1704</v>
      </c>
      <c r="BD20" s="403">
        <v>1873</v>
      </c>
      <c r="BE20" s="403">
        <v>1270</v>
      </c>
      <c r="BF20" s="403">
        <v>1229</v>
      </c>
      <c r="BG20" s="403">
        <v>1552</v>
      </c>
    </row>
    <row r="21" spans="1:59" s="322" customFormat="1" ht="33" customHeight="1" x14ac:dyDescent="0.25">
      <c r="A21" s="330">
        <v>3426.028261490203</v>
      </c>
      <c r="B21" s="330">
        <v>3384.6985389735846</v>
      </c>
      <c r="C21" s="330">
        <v>3812.5233076808959</v>
      </c>
      <c r="D21" s="330">
        <v>4006.1746621657362</v>
      </c>
      <c r="E21" s="330"/>
      <c r="F21" s="330">
        <v>4088.9052340720427</v>
      </c>
      <c r="G21" s="330">
        <v>4536.7699036106751</v>
      </c>
      <c r="H21" s="330">
        <v>4294.0051602499998</v>
      </c>
      <c r="I21" s="330">
        <v>4594.3944995372631</v>
      </c>
      <c r="J21" s="330"/>
      <c r="K21" s="330">
        <v>3866.002413012915</v>
      </c>
      <c r="L21" s="330">
        <v>5215.5427207100411</v>
      </c>
      <c r="M21" s="330">
        <v>4876.5703092181175</v>
      </c>
      <c r="N21" s="330">
        <v>4997.0413515799992</v>
      </c>
      <c r="O21" s="330"/>
      <c r="P21" s="330">
        <v>4559.2980541342631</v>
      </c>
      <c r="Q21" s="330">
        <v>4725.6539301493112</v>
      </c>
      <c r="R21" s="699"/>
      <c r="S21" s="699" t="s">
        <v>124</v>
      </c>
      <c r="T21" s="330"/>
      <c r="U21" s="330"/>
      <c r="V21" s="330">
        <v>3380.3766650000002</v>
      </c>
      <c r="W21" s="330">
        <v>3461.4038229810999</v>
      </c>
      <c r="X21" s="330">
        <v>3255.3695736000004</v>
      </c>
      <c r="Y21" s="330">
        <v>2870.5575239999998</v>
      </c>
      <c r="Z21" s="330"/>
      <c r="AA21" s="330">
        <v>2849.968296340001</v>
      </c>
      <c r="AB21" s="330">
        <v>3528.3928390000001</v>
      </c>
      <c r="AC21" s="330">
        <v>2586.34014015</v>
      </c>
      <c r="AD21" s="330">
        <v>2740.4804438800002</v>
      </c>
      <c r="AE21" s="330"/>
      <c r="AF21" s="330">
        <v>2647.3753310000002</v>
      </c>
      <c r="AG21" s="330">
        <v>2154.0345900000002</v>
      </c>
      <c r="AH21" s="330">
        <v>2040.8931512890626</v>
      </c>
      <c r="AI21" s="330">
        <v>2005.289644</v>
      </c>
      <c r="AJ21" s="542"/>
      <c r="AK21" s="330">
        <v>2342.0711770000003</v>
      </c>
      <c r="AL21" s="330">
        <v>2534.6075609999998</v>
      </c>
      <c r="AM21" s="330">
        <v>2283.319313</v>
      </c>
      <c r="AN21" s="330">
        <v>2207.1570878749999</v>
      </c>
      <c r="AO21" s="542"/>
      <c r="AP21" s="330">
        <v>2316.3576430000003</v>
      </c>
      <c r="AQ21" s="330">
        <v>1899.5468000000001</v>
      </c>
      <c r="AR21" s="330">
        <v>1699</v>
      </c>
      <c r="AS21" s="330">
        <v>1649</v>
      </c>
      <c r="AT21" s="542"/>
      <c r="AU21" s="548">
        <v>1796</v>
      </c>
      <c r="AV21" s="542">
        <v>1981</v>
      </c>
      <c r="AW21" s="542">
        <v>2305</v>
      </c>
      <c r="AX21" s="542">
        <v>1954</v>
      </c>
      <c r="AY21" s="403"/>
      <c r="AZ21" s="403">
        <v>2046</v>
      </c>
      <c r="BA21" s="403">
        <v>2311</v>
      </c>
      <c r="BB21" s="403">
        <v>1935</v>
      </c>
      <c r="BC21" s="403">
        <v>1421</v>
      </c>
      <c r="BD21" s="403">
        <v>1468</v>
      </c>
      <c r="BE21" s="403">
        <v>1192</v>
      </c>
      <c r="BF21" s="403">
        <v>1265</v>
      </c>
      <c r="BG21" s="403">
        <v>1375</v>
      </c>
    </row>
    <row r="22" spans="1:59" s="322" customFormat="1" ht="33" customHeight="1" x14ac:dyDescent="0.25">
      <c r="A22" s="330">
        <v>8073.6337917323444</v>
      </c>
      <c r="B22" s="330">
        <v>7533.0076518026344</v>
      </c>
      <c r="C22" s="330">
        <v>8083.7397042439507</v>
      </c>
      <c r="D22" s="330">
        <v>8560.898552539451</v>
      </c>
      <c r="E22" s="330"/>
      <c r="F22" s="330">
        <v>8306.16096018192</v>
      </c>
      <c r="G22" s="330">
        <v>8696.7312715205353</v>
      </c>
      <c r="H22" s="330">
        <v>9336.7887783648621</v>
      </c>
      <c r="I22" s="330">
        <v>9448.3526116315206</v>
      </c>
      <c r="J22" s="330"/>
      <c r="K22" s="330">
        <v>11103.25634683852</v>
      </c>
      <c r="L22" s="330">
        <v>9730.1998849375032</v>
      </c>
      <c r="M22" s="330">
        <v>10482.017978885986</v>
      </c>
      <c r="N22" s="330">
        <v>11040.879138317776</v>
      </c>
      <c r="O22" s="330"/>
      <c r="P22" s="330">
        <v>10897.219037546623</v>
      </c>
      <c r="Q22" s="330">
        <v>12175.124505962709</v>
      </c>
      <c r="R22" s="791" t="s">
        <v>125</v>
      </c>
      <c r="S22" s="791"/>
      <c r="T22" s="330"/>
      <c r="U22" s="330"/>
      <c r="V22" s="330">
        <v>8070.6001610000003</v>
      </c>
      <c r="W22" s="330">
        <v>8256.0526289320005</v>
      </c>
      <c r="X22" s="330">
        <v>8152.3075220000019</v>
      </c>
      <c r="Y22" s="330">
        <v>7486.3679750000001</v>
      </c>
      <c r="Z22" s="330"/>
      <c r="AA22" s="330">
        <v>8340.9525812700012</v>
      </c>
      <c r="AB22" s="330">
        <v>7318.7180170000001</v>
      </c>
      <c r="AC22" s="330">
        <v>8042.4500432399973</v>
      </c>
      <c r="AD22" s="330">
        <v>7809.1677910900007</v>
      </c>
      <c r="AE22" s="330"/>
      <c r="AF22" s="330">
        <v>7143.8647330000013</v>
      </c>
      <c r="AG22" s="330">
        <v>6988.3017199999995</v>
      </c>
      <c r="AH22" s="330">
        <v>6908.2198486093748</v>
      </c>
      <c r="AI22" s="330">
        <v>6739.0408159999997</v>
      </c>
      <c r="AJ22" s="542"/>
      <c r="AK22" s="330">
        <v>6623.9976379999989</v>
      </c>
      <c r="AL22" s="330">
        <v>7248.3760950000005</v>
      </c>
      <c r="AM22" s="330">
        <v>6610.6994990000003</v>
      </c>
      <c r="AN22" s="330">
        <v>7554.988203871093</v>
      </c>
      <c r="AO22" s="542"/>
      <c r="AP22" s="330">
        <v>6634.2040909999996</v>
      </c>
      <c r="AQ22" s="330">
        <v>6212.4425300000003</v>
      </c>
      <c r="AR22" s="330">
        <v>6372</v>
      </c>
      <c r="AS22" s="330">
        <v>5970</v>
      </c>
      <c r="AT22" s="542"/>
      <c r="AU22" s="548">
        <v>6352</v>
      </c>
      <c r="AV22" s="542">
        <v>5822</v>
      </c>
      <c r="AW22" s="542">
        <v>5531</v>
      </c>
      <c r="AX22" s="542">
        <v>4661</v>
      </c>
      <c r="AY22" s="403"/>
      <c r="AZ22" s="403">
        <v>4986</v>
      </c>
      <c r="BA22" s="403">
        <v>4463</v>
      </c>
      <c r="BB22" s="403">
        <v>4652</v>
      </c>
      <c r="BC22" s="403">
        <v>4059</v>
      </c>
      <c r="BD22" s="403">
        <v>3991</v>
      </c>
      <c r="BE22" s="403">
        <v>4087</v>
      </c>
      <c r="BF22" s="403">
        <v>3748</v>
      </c>
      <c r="BG22" s="403">
        <v>3236</v>
      </c>
    </row>
    <row r="23" spans="1:59" s="322" customFormat="1" ht="33" customHeight="1" x14ac:dyDescent="0.25">
      <c r="A23" s="330">
        <v>985.13357401163171</v>
      </c>
      <c r="B23" s="330">
        <v>1073.2647906398936</v>
      </c>
      <c r="C23" s="330">
        <v>1331.9229112249659</v>
      </c>
      <c r="D23" s="330">
        <v>1046.4640305168173</v>
      </c>
      <c r="E23" s="330"/>
      <c r="F23" s="330">
        <v>1086.9364425824444</v>
      </c>
      <c r="G23" s="330">
        <v>1017.8808140341987</v>
      </c>
      <c r="H23" s="330">
        <v>1237.6888811843664</v>
      </c>
      <c r="I23" s="330">
        <v>1367.9249820099999</v>
      </c>
      <c r="J23" s="330"/>
      <c r="K23" s="330">
        <v>1020.3739944194738</v>
      </c>
      <c r="L23" s="330">
        <v>1275.9339616838374</v>
      </c>
      <c r="M23" s="330">
        <v>781.05447852999998</v>
      </c>
      <c r="N23" s="330">
        <v>942.41222008</v>
      </c>
      <c r="O23" s="330"/>
      <c r="P23" s="330">
        <v>855.40536644435031</v>
      </c>
      <c r="Q23" s="330">
        <v>1599.8722449899999</v>
      </c>
      <c r="R23" s="791" t="s">
        <v>126</v>
      </c>
      <c r="S23" s="791"/>
      <c r="T23" s="330"/>
      <c r="U23" s="330"/>
      <c r="V23" s="330">
        <v>756.0458460000001</v>
      </c>
      <c r="W23" s="330">
        <v>700.92828647999988</v>
      </c>
      <c r="X23" s="330">
        <v>703.5493641999999</v>
      </c>
      <c r="Y23" s="330">
        <v>932.26043700000002</v>
      </c>
      <c r="Z23" s="330"/>
      <c r="AA23" s="330">
        <v>793.03539434000015</v>
      </c>
      <c r="AB23" s="330">
        <v>812.06961000000001</v>
      </c>
      <c r="AC23" s="330">
        <v>1028.48168467</v>
      </c>
      <c r="AD23" s="330">
        <v>672.02987061499994</v>
      </c>
      <c r="AE23" s="330"/>
      <c r="AF23" s="330">
        <v>508.91223099999996</v>
      </c>
      <c r="AG23" s="330">
        <v>541.32954900000004</v>
      </c>
      <c r="AH23" s="330">
        <v>560.68216970312506</v>
      </c>
      <c r="AI23" s="330">
        <v>673.76332500000012</v>
      </c>
      <c r="AJ23" s="542"/>
      <c r="AK23" s="330">
        <v>494.42325899999997</v>
      </c>
      <c r="AL23" s="330">
        <v>649.6205920000001</v>
      </c>
      <c r="AM23" s="330">
        <v>534.03703300000006</v>
      </c>
      <c r="AN23" s="330">
        <v>725.27654099999995</v>
      </c>
      <c r="AO23" s="542"/>
      <c r="AP23" s="330">
        <v>647.20585899999992</v>
      </c>
      <c r="AQ23" s="330">
        <v>883.53212699999995</v>
      </c>
      <c r="AR23" s="330">
        <v>737</v>
      </c>
      <c r="AS23" s="330">
        <v>723</v>
      </c>
      <c r="AT23" s="542"/>
      <c r="AU23" s="548">
        <v>666</v>
      </c>
      <c r="AV23" s="542">
        <v>967</v>
      </c>
      <c r="AW23" s="542">
        <v>577</v>
      </c>
      <c r="AX23" s="542">
        <v>756</v>
      </c>
      <c r="AY23" s="368"/>
      <c r="AZ23" s="368">
        <v>784</v>
      </c>
      <c r="BA23" s="368">
        <v>598</v>
      </c>
      <c r="BB23" s="368">
        <v>576</v>
      </c>
      <c r="BC23" s="368">
        <v>544</v>
      </c>
      <c r="BD23" s="368">
        <v>495</v>
      </c>
      <c r="BE23" s="368">
        <v>669</v>
      </c>
      <c r="BF23" s="368">
        <v>553</v>
      </c>
      <c r="BG23" s="368">
        <v>537</v>
      </c>
    </row>
    <row r="24" spans="1:59" s="322" customFormat="1" ht="45" customHeight="1" x14ac:dyDescent="0.25">
      <c r="A24" s="330">
        <v>4091.8541819563957</v>
      </c>
      <c r="B24" s="330">
        <v>3716.4297856422786</v>
      </c>
      <c r="C24" s="330">
        <v>4276.4777083793733</v>
      </c>
      <c r="D24" s="330">
        <v>4038.0537346932874</v>
      </c>
      <c r="E24" s="330"/>
      <c r="F24" s="330">
        <v>4312.2520943823356</v>
      </c>
      <c r="G24" s="330">
        <v>4344.96649989875</v>
      </c>
      <c r="H24" s="330">
        <v>4632.90322784</v>
      </c>
      <c r="I24" s="330">
        <v>4735.4523337227138</v>
      </c>
      <c r="J24" s="330"/>
      <c r="K24" s="330">
        <v>4543.8316089590171</v>
      </c>
      <c r="L24" s="330">
        <v>4183.948969146637</v>
      </c>
      <c r="M24" s="330">
        <v>4694.0316103435398</v>
      </c>
      <c r="N24" s="330">
        <v>4845.8002187129987</v>
      </c>
      <c r="O24" s="330"/>
      <c r="P24" s="330">
        <v>4792.6257654490901</v>
      </c>
      <c r="Q24" s="330">
        <v>5179.4645149446242</v>
      </c>
      <c r="R24" s="790" t="s">
        <v>476</v>
      </c>
      <c r="S24" s="790"/>
      <c r="T24" s="330"/>
      <c r="U24" s="330"/>
      <c r="V24" s="330">
        <v>7283.9964250000012</v>
      </c>
      <c r="W24" s="330">
        <v>7102.6078750240004</v>
      </c>
      <c r="X24" s="330">
        <v>6998.5220397999992</v>
      </c>
      <c r="Y24" s="330">
        <v>8047.741372559999</v>
      </c>
      <c r="Z24" s="330"/>
      <c r="AA24" s="330">
        <v>7691.6463112399997</v>
      </c>
      <c r="AB24" s="330">
        <v>6459.1579460000003</v>
      </c>
      <c r="AC24" s="330">
        <v>6688.9780276999991</v>
      </c>
      <c r="AD24" s="330">
        <v>6995.7603569449993</v>
      </c>
      <c r="AE24" s="330"/>
      <c r="AF24" s="330">
        <v>6352.1615590000001</v>
      </c>
      <c r="AG24" s="330">
        <v>5872.0041200000005</v>
      </c>
      <c r="AH24" s="330">
        <v>5534.405911679688</v>
      </c>
      <c r="AI24" s="330">
        <v>6464.7580399999997</v>
      </c>
      <c r="AJ24" s="542"/>
      <c r="AK24" s="330">
        <v>5474.0230809999994</v>
      </c>
      <c r="AL24" s="330">
        <v>4852.9018499999993</v>
      </c>
      <c r="AM24" s="330">
        <v>5157.3753439999991</v>
      </c>
      <c r="AN24" s="330">
        <v>5144.0714200312505</v>
      </c>
      <c r="AO24" s="542"/>
      <c r="AP24" s="330">
        <v>4265.9908679999999</v>
      </c>
      <c r="AQ24" s="330">
        <v>4381.8137730000008</v>
      </c>
      <c r="AR24" s="330">
        <v>4337</v>
      </c>
      <c r="AS24" s="330">
        <v>4303</v>
      </c>
      <c r="AT24" s="542"/>
      <c r="AU24" s="549">
        <v>4087</v>
      </c>
      <c r="AV24" s="542">
        <v>3663</v>
      </c>
      <c r="AW24" s="542">
        <v>3312</v>
      </c>
      <c r="AX24" s="542">
        <v>3320</v>
      </c>
      <c r="AY24" s="403"/>
      <c r="AZ24" s="403">
        <v>3517</v>
      </c>
      <c r="BA24" s="403">
        <v>2895</v>
      </c>
      <c r="BB24" s="403">
        <v>2548</v>
      </c>
      <c r="BC24" s="403">
        <v>2365</v>
      </c>
      <c r="BD24" s="403">
        <v>2568</v>
      </c>
      <c r="BE24" s="403">
        <v>2094</v>
      </c>
      <c r="BF24" s="403">
        <v>2088</v>
      </c>
      <c r="BG24" s="403">
        <v>2412</v>
      </c>
    </row>
    <row r="25" spans="1:59" s="366" customFormat="1" ht="33" customHeight="1" thickBot="1" x14ac:dyDescent="0.3">
      <c r="A25" s="331">
        <v>32218.460859221163</v>
      </c>
      <c r="B25" s="331">
        <v>32352.864599452347</v>
      </c>
      <c r="C25" s="331">
        <v>33437.241429228001</v>
      </c>
      <c r="D25" s="331">
        <v>34147.037077394911</v>
      </c>
      <c r="E25" s="331"/>
      <c r="F25" s="331">
        <v>36786.060012598791</v>
      </c>
      <c r="G25" s="441">
        <v>38890.112646785317</v>
      </c>
      <c r="H25" s="441">
        <v>41077.728148349997</v>
      </c>
      <c r="I25" s="441">
        <v>42049.084712051495</v>
      </c>
      <c r="J25" s="441"/>
      <c r="K25" s="441">
        <v>42894.695530800826</v>
      </c>
      <c r="L25" s="441">
        <v>43925.00394572279</v>
      </c>
      <c r="M25" s="441">
        <v>45417.232506221095</v>
      </c>
      <c r="N25" s="441">
        <v>46383.312178678454</v>
      </c>
      <c r="O25" s="441"/>
      <c r="P25" s="441">
        <v>46536.542501127704</v>
      </c>
      <c r="Q25" s="441">
        <v>47799.282829293763</v>
      </c>
      <c r="R25" s="700"/>
      <c r="S25" s="701" t="s">
        <v>179</v>
      </c>
      <c r="T25" s="441"/>
      <c r="U25" s="441"/>
      <c r="V25" s="441">
        <v>36511.049310999995</v>
      </c>
      <c r="W25" s="441">
        <v>36287.482148937102</v>
      </c>
      <c r="X25" s="441">
        <v>35624.698714800004</v>
      </c>
      <c r="Y25" s="441">
        <v>37123.930520560003</v>
      </c>
      <c r="Z25" s="441"/>
      <c r="AA25" s="441">
        <v>35053.463758190002</v>
      </c>
      <c r="AB25" s="441">
        <v>33825.084404000001</v>
      </c>
      <c r="AC25" s="441">
        <v>34495.001815130003</v>
      </c>
      <c r="AD25" s="441">
        <v>35077.955514619993</v>
      </c>
      <c r="AE25" s="441"/>
      <c r="AF25" s="441">
        <v>32559.567879000002</v>
      </c>
      <c r="AG25" s="441">
        <v>31909.992726</v>
      </c>
      <c r="AH25" s="441">
        <v>30427.273524869142</v>
      </c>
      <c r="AI25" s="441">
        <v>31941.170386999998</v>
      </c>
      <c r="AJ25" s="544"/>
      <c r="AK25" s="441">
        <v>30128.938336999996</v>
      </c>
      <c r="AL25" s="441">
        <v>28834.152065999999</v>
      </c>
      <c r="AM25" s="441">
        <v>27239.138655000002</v>
      </c>
      <c r="AN25" s="441">
        <v>28740.79373723828</v>
      </c>
      <c r="AO25" s="544"/>
      <c r="AP25" s="441">
        <v>27099.409953000002</v>
      </c>
      <c r="AQ25" s="441">
        <v>25300.648433999999</v>
      </c>
      <c r="AR25" s="441">
        <v>25173</v>
      </c>
      <c r="AS25" s="441">
        <v>24973</v>
      </c>
      <c r="AT25" s="544"/>
      <c r="AU25" s="550">
        <v>24692</v>
      </c>
      <c r="AV25" s="544">
        <v>22852</v>
      </c>
      <c r="AW25" s="544">
        <v>22717</v>
      </c>
      <c r="AX25" s="544">
        <v>20613</v>
      </c>
      <c r="AY25" s="544"/>
      <c r="AZ25" s="331">
        <v>22191</v>
      </c>
      <c r="BA25" s="331">
        <v>20401</v>
      </c>
      <c r="BB25" s="331">
        <v>20349</v>
      </c>
      <c r="BC25" s="331">
        <v>17726</v>
      </c>
      <c r="BD25" s="331">
        <v>17661</v>
      </c>
      <c r="BE25" s="331">
        <v>16037</v>
      </c>
      <c r="BF25" s="331">
        <v>15041</v>
      </c>
      <c r="BG25" s="331">
        <v>15519</v>
      </c>
    </row>
    <row r="26" spans="1:59" s="366" customFormat="1" ht="5.25" customHeight="1" x14ac:dyDescent="0.25">
      <c r="A26" s="561"/>
      <c r="B26" s="561"/>
      <c r="C26" s="561"/>
      <c r="D26" s="561"/>
      <c r="E26" s="561"/>
      <c r="F26" s="561"/>
      <c r="G26" s="561"/>
      <c r="H26" s="561"/>
      <c r="I26" s="561"/>
      <c r="J26" s="561"/>
      <c r="K26" s="561"/>
      <c r="L26" s="561"/>
      <c r="M26" s="561"/>
      <c r="N26" s="561"/>
      <c r="O26" s="561"/>
      <c r="P26" s="561"/>
      <c r="Q26" s="561"/>
      <c r="R26" s="494"/>
      <c r="S26" s="494"/>
      <c r="T26" s="561"/>
      <c r="U26" s="561"/>
      <c r="V26" s="561"/>
      <c r="W26" s="561"/>
      <c r="X26" s="561"/>
      <c r="Y26" s="561"/>
      <c r="Z26" s="561"/>
      <c r="AA26" s="561"/>
      <c r="AB26" s="561"/>
      <c r="AC26" s="561"/>
      <c r="AD26" s="561"/>
      <c r="AE26" s="561"/>
      <c r="AF26" s="561"/>
      <c r="AG26" s="561"/>
      <c r="AH26" s="561"/>
      <c r="AI26" s="561"/>
      <c r="AJ26" s="55"/>
      <c r="AK26" s="561"/>
      <c r="AL26" s="561"/>
      <c r="AM26" s="561"/>
      <c r="AN26" s="561"/>
      <c r="AO26" s="55"/>
      <c r="AP26" s="561"/>
      <c r="AQ26" s="561"/>
      <c r="AR26" s="561"/>
      <c r="AS26" s="561"/>
      <c r="AT26" s="55"/>
      <c r="AU26" s="54"/>
      <c r="AV26" s="55"/>
      <c r="AW26" s="55"/>
      <c r="AX26" s="55"/>
      <c r="AY26" s="55"/>
      <c r="AZ26" s="561"/>
      <c r="BA26" s="561"/>
      <c r="BB26" s="561"/>
      <c r="BC26" s="561"/>
      <c r="BD26" s="561"/>
      <c r="BE26" s="561"/>
      <c r="BF26" s="561"/>
      <c r="BG26" s="561"/>
    </row>
  </sheetData>
  <mergeCells count="15">
    <mergeCell ref="R24:S24"/>
    <mergeCell ref="R15:S15"/>
    <mergeCell ref="R19:S19"/>
    <mergeCell ref="R22:S22"/>
    <mergeCell ref="R23:S23"/>
    <mergeCell ref="B1:B2"/>
    <mergeCell ref="A6:Q6"/>
    <mergeCell ref="A7:Q7"/>
    <mergeCell ref="S7:S8"/>
    <mergeCell ref="AU8:AX8"/>
    <mergeCell ref="F4:S4"/>
    <mergeCell ref="F8:I8"/>
    <mergeCell ref="A8:D8"/>
    <mergeCell ref="K8:N8"/>
    <mergeCell ref="P8:Q8"/>
  </mergeCells>
  <pageMargins left="0.59055118110236227" right="0.59055118110236227" top="0.51181102362204722" bottom="0.51181102362204722" header="0.51181102362204722" footer="0.51181102362204722"/>
  <pageSetup paperSize="9" scale="74" firstPageNumber="21" orientation="portrait" useFirstPageNumber="1" r:id="rId1"/>
  <headerFooter>
    <oddFooter>&amp;C&amp;"Arial,Regular"&amp;10 &amp;11&amp;P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Y31"/>
  <sheetViews>
    <sheetView view="pageBreakPreview" zoomScaleNormal="90" zoomScaleSheetLayoutView="100" workbookViewId="0">
      <pane xSplit="3" ySplit="10" topLeftCell="D11" activePane="bottomRight" state="frozen"/>
      <selection activeCell="D13" sqref="D13"/>
      <selection pane="topRight" activeCell="D13" sqref="D13"/>
      <selection pane="bottomLeft" activeCell="D13" sqref="D13"/>
      <selection pane="bottomRight" activeCell="T27" sqref="T27"/>
    </sheetView>
  </sheetViews>
  <sheetFormatPr defaultColWidth="8.85546875" defaultRowHeight="15" x14ac:dyDescent="0.2"/>
  <cols>
    <col min="1" max="1" width="8.85546875" style="316"/>
    <col min="2" max="2" width="7.85546875" style="270" customWidth="1"/>
    <col min="3" max="3" width="12.5703125" style="270" customWidth="1"/>
    <col min="4" max="12" width="13.7109375" style="305" hidden="1" customWidth="1"/>
    <col min="13" max="18" width="13.7109375" style="305" customWidth="1"/>
    <col min="19" max="19" width="8.85546875" style="316"/>
    <col min="20" max="20" width="15.42578125" style="316" bestFit="1" customWidth="1"/>
    <col min="21" max="22" width="8.85546875" style="316"/>
    <col min="23" max="23" width="11" style="316" bestFit="1" customWidth="1"/>
    <col min="24" max="24" width="8.85546875" style="316"/>
    <col min="25" max="25" width="10.140625" style="316" bestFit="1" customWidth="1"/>
    <col min="26" max="16384" width="8.85546875" style="316"/>
  </cols>
  <sheetData>
    <row r="1" spans="1:25" ht="18.75" customHeight="1" x14ac:dyDescent="0.25">
      <c r="A1" s="511" t="s">
        <v>580</v>
      </c>
      <c r="B1" s="798">
        <v>7</v>
      </c>
      <c r="C1" s="797" t="s">
        <v>582</v>
      </c>
      <c r="D1" s="797"/>
      <c r="E1" s="797"/>
      <c r="F1" s="797"/>
      <c r="G1" s="797"/>
      <c r="H1" s="797"/>
      <c r="I1" s="797"/>
      <c r="J1" s="797"/>
      <c r="K1" s="797"/>
      <c r="L1" s="797"/>
      <c r="M1" s="797"/>
      <c r="N1" s="797"/>
      <c r="O1" s="797"/>
      <c r="P1" s="797"/>
      <c r="Q1" s="797"/>
      <c r="R1" s="797"/>
    </row>
    <row r="2" spans="1:25" ht="18.75" customHeight="1" x14ac:dyDescent="0.2">
      <c r="A2" s="447" t="s">
        <v>581</v>
      </c>
      <c r="B2" s="798"/>
      <c r="C2" s="552" t="s">
        <v>583</v>
      </c>
      <c r="D2" s="552"/>
      <c r="E2" s="552"/>
      <c r="F2" s="552"/>
      <c r="G2" s="552"/>
      <c r="H2" s="552"/>
      <c r="I2" s="552"/>
      <c r="J2" s="552"/>
      <c r="K2" s="553"/>
      <c r="L2" s="554"/>
      <c r="M2" s="554"/>
      <c r="N2" s="554"/>
      <c r="O2" s="554"/>
      <c r="P2" s="554"/>
      <c r="Q2" s="554"/>
      <c r="R2" s="554"/>
    </row>
    <row r="3" spans="1:25" ht="9" customHeight="1" x14ac:dyDescent="0.2">
      <c r="B3" s="547"/>
      <c r="C3" s="317"/>
      <c r="D3" s="313"/>
      <c r="E3" s="313"/>
      <c r="F3" s="313"/>
      <c r="G3" s="313"/>
      <c r="H3" s="313"/>
      <c r="I3" s="313"/>
      <c r="J3" s="313"/>
      <c r="K3" s="313"/>
      <c r="L3" s="313"/>
      <c r="M3" s="313"/>
      <c r="N3" s="313"/>
      <c r="O3" s="313"/>
      <c r="P3" s="313"/>
      <c r="Q3" s="313"/>
      <c r="R3" s="313"/>
    </row>
    <row r="4" spans="1:25" ht="20.25" customHeight="1" x14ac:dyDescent="0.2">
      <c r="B4" s="582"/>
      <c r="C4" s="582"/>
      <c r="D4" s="793" t="s">
        <v>445</v>
      </c>
      <c r="E4" s="793"/>
      <c r="F4" s="793"/>
      <c r="G4" s="793"/>
      <c r="H4" s="793"/>
      <c r="I4" s="793"/>
      <c r="J4" s="796" t="s">
        <v>575</v>
      </c>
      <c r="K4" s="796"/>
      <c r="L4" s="796"/>
      <c r="M4" s="796"/>
      <c r="N4" s="796"/>
      <c r="O4" s="796"/>
      <c r="P4" s="796"/>
      <c r="Q4" s="796"/>
      <c r="R4" s="796"/>
    </row>
    <row r="5" spans="1:25" ht="5.0999999999999996" customHeight="1" x14ac:dyDescent="0.2">
      <c r="A5" s="736"/>
      <c r="B5" s="581"/>
      <c r="C5" s="581"/>
      <c r="D5" s="581"/>
      <c r="E5" s="581"/>
      <c r="F5" s="581"/>
      <c r="G5" s="581"/>
      <c r="H5" s="581"/>
      <c r="I5" s="581"/>
      <c r="J5" s="581"/>
      <c r="K5" s="581"/>
      <c r="L5" s="581"/>
      <c r="M5" s="581"/>
      <c r="N5" s="581"/>
      <c r="O5" s="581"/>
      <c r="P5" s="581"/>
      <c r="Q5" s="581"/>
      <c r="R5" s="581"/>
    </row>
    <row r="6" spans="1:25" s="319" customFormat="1" ht="18.75" customHeight="1" x14ac:dyDescent="0.25">
      <c r="A6" s="794" t="s">
        <v>108</v>
      </c>
      <c r="B6" s="794"/>
      <c r="C6" s="794"/>
      <c r="D6" s="794" t="s">
        <v>387</v>
      </c>
      <c r="E6" s="794"/>
      <c r="F6" s="794"/>
      <c r="G6" s="794"/>
      <c r="H6" s="794"/>
      <c r="I6" s="794"/>
      <c r="J6" s="794" t="s">
        <v>387</v>
      </c>
      <c r="K6" s="794"/>
      <c r="L6" s="794"/>
      <c r="M6" s="794"/>
      <c r="N6" s="794"/>
      <c r="O6" s="794"/>
      <c r="P6" s="794"/>
      <c r="Q6" s="794"/>
      <c r="R6" s="794"/>
    </row>
    <row r="7" spans="1:25" s="319" customFormat="1" ht="18.75" customHeight="1" x14ac:dyDescent="0.25">
      <c r="A7" s="788" t="s">
        <v>109</v>
      </c>
      <c r="B7" s="788"/>
      <c r="C7" s="788"/>
      <c r="D7" s="795" t="s">
        <v>388</v>
      </c>
      <c r="E7" s="795"/>
      <c r="F7" s="795"/>
      <c r="G7" s="795"/>
      <c r="H7" s="795"/>
      <c r="I7" s="795"/>
      <c r="J7" s="799" t="s">
        <v>388</v>
      </c>
      <c r="K7" s="799"/>
      <c r="L7" s="799"/>
      <c r="M7" s="799"/>
      <c r="N7" s="799"/>
      <c r="O7" s="799"/>
      <c r="P7" s="799"/>
      <c r="Q7" s="799"/>
      <c r="R7" s="799"/>
    </row>
    <row r="8" spans="1:25" s="319" customFormat="1" ht="24.95" customHeight="1" x14ac:dyDescent="0.25">
      <c r="A8" s="735"/>
      <c r="B8" s="569"/>
      <c r="C8" s="569"/>
      <c r="D8" s="702">
        <v>2011</v>
      </c>
      <c r="E8" s="702">
        <v>2012</v>
      </c>
      <c r="F8" s="702">
        <v>2013</v>
      </c>
      <c r="G8" s="702">
        <v>2014</v>
      </c>
      <c r="H8" s="702">
        <v>2015</v>
      </c>
      <c r="I8" s="702">
        <v>2016</v>
      </c>
      <c r="J8" s="703">
        <v>2017</v>
      </c>
      <c r="K8" s="703">
        <v>2018</v>
      </c>
      <c r="L8" s="703">
        <v>2019</v>
      </c>
      <c r="M8" s="703">
        <v>2020</v>
      </c>
      <c r="N8" s="703">
        <v>2021</v>
      </c>
      <c r="O8" s="703">
        <v>2022</v>
      </c>
      <c r="P8" s="703">
        <v>2023</v>
      </c>
      <c r="Q8" s="703">
        <v>2024</v>
      </c>
      <c r="R8" s="703">
        <v>2025</v>
      </c>
    </row>
    <row r="9" spans="1:25" s="319" customFormat="1" ht="24.95" customHeight="1" x14ac:dyDescent="0.25">
      <c r="A9" s="735"/>
      <c r="B9" s="569"/>
      <c r="C9" s="569"/>
      <c r="D9" s="704"/>
      <c r="E9" s="704"/>
      <c r="F9" s="704"/>
      <c r="G9" s="704"/>
      <c r="H9" s="704"/>
      <c r="I9" s="704"/>
      <c r="J9" s="704"/>
      <c r="K9" s="704"/>
      <c r="L9" s="704"/>
      <c r="M9" s="704"/>
      <c r="N9" s="704"/>
      <c r="O9" s="704"/>
      <c r="P9" s="704"/>
      <c r="Q9" s="704"/>
      <c r="R9" s="704"/>
    </row>
    <row r="10" spans="1:25" s="319" customFormat="1" ht="19.5" hidden="1" customHeight="1" thickBot="1" x14ac:dyDescent="0.3">
      <c r="B10" s="705"/>
      <c r="C10" s="705"/>
      <c r="D10" s="706"/>
      <c r="E10" s="706"/>
      <c r="F10" s="706"/>
      <c r="G10" s="706"/>
      <c r="H10" s="706"/>
      <c r="I10" s="706"/>
      <c r="J10" s="706"/>
      <c r="K10" s="706"/>
      <c r="L10" s="706"/>
      <c r="M10" s="706"/>
      <c r="N10" s="706"/>
      <c r="O10" s="706"/>
      <c r="P10" s="706"/>
      <c r="Q10" s="706"/>
      <c r="R10" s="706"/>
    </row>
    <row r="11" spans="1:25" ht="7.5" customHeight="1" x14ac:dyDescent="0.2">
      <c r="B11" s="705"/>
      <c r="C11" s="705"/>
      <c r="D11" s="707"/>
      <c r="E11" s="707"/>
      <c r="F11" s="707"/>
      <c r="G11" s="707"/>
      <c r="H11" s="707"/>
      <c r="I11" s="707"/>
      <c r="J11" s="707"/>
      <c r="K11" s="707"/>
      <c r="L11" s="707"/>
      <c r="M11" s="707"/>
      <c r="N11" s="707"/>
      <c r="O11" s="707"/>
      <c r="P11" s="707"/>
      <c r="Q11" s="707"/>
      <c r="R11" s="707"/>
    </row>
    <row r="12" spans="1:25" s="318" customFormat="1" ht="37.5" customHeight="1" x14ac:dyDescent="0.25">
      <c r="A12" s="792" t="s">
        <v>114</v>
      </c>
      <c r="B12" s="792"/>
      <c r="C12" s="792"/>
      <c r="D12" s="708">
        <v>7851</v>
      </c>
      <c r="E12" s="708">
        <v>10386</v>
      </c>
      <c r="F12" s="708">
        <v>12639</v>
      </c>
      <c r="G12" s="708">
        <v>17003.520121000001</v>
      </c>
      <c r="H12" s="708">
        <v>22176.868478187498</v>
      </c>
      <c r="I12" s="708">
        <v>27548.73099234375</v>
      </c>
      <c r="J12" s="708">
        <v>25159.734232819999</v>
      </c>
      <c r="K12" s="708">
        <v>28408.355082827999</v>
      </c>
      <c r="L12" s="708">
        <v>20504.2298884515</v>
      </c>
      <c r="M12" s="708">
        <v>12141.217805416916</v>
      </c>
      <c r="N12" s="708">
        <v>9606.8117022156475</v>
      </c>
      <c r="O12" s="708">
        <v>12303.445861997307</v>
      </c>
      <c r="P12" s="708">
        <v>14777.489356680841</v>
      </c>
      <c r="Q12" s="708">
        <v>24502.882978808375</v>
      </c>
      <c r="R12" s="708">
        <v>31865.13217190003</v>
      </c>
      <c r="T12" s="391"/>
      <c r="W12" s="392"/>
      <c r="Y12" s="510"/>
    </row>
    <row r="13" spans="1:25" s="318" customFormat="1" ht="37.5" customHeight="1" x14ac:dyDescent="0.25">
      <c r="A13" s="792" t="s">
        <v>115</v>
      </c>
      <c r="B13" s="792"/>
      <c r="C13" s="792"/>
      <c r="D13" s="708">
        <v>2123</v>
      </c>
      <c r="E13" s="708">
        <v>2351</v>
      </c>
      <c r="F13" s="708">
        <v>1997</v>
      </c>
      <c r="G13" s="708">
        <v>1838.1916289999999</v>
      </c>
      <c r="H13" s="708">
        <v>2351.471129</v>
      </c>
      <c r="I13" s="708">
        <v>2822.0395026406254</v>
      </c>
      <c r="J13" s="708">
        <v>2746.7800501199999</v>
      </c>
      <c r="K13" s="708">
        <v>2733.9447866500004</v>
      </c>
      <c r="L13" s="708">
        <v>2763.4995330399997</v>
      </c>
      <c r="M13" s="708">
        <v>3071.585779814508</v>
      </c>
      <c r="N13" s="708">
        <v>2867.0741666640834</v>
      </c>
      <c r="O13" s="708">
        <v>5396.9313775552873</v>
      </c>
      <c r="P13" s="708">
        <v>8378.4222818107501</v>
      </c>
      <c r="Q13" s="708">
        <v>7292.9033931365821</v>
      </c>
      <c r="R13" s="708">
        <v>7154.7047585432028</v>
      </c>
      <c r="T13" s="391"/>
      <c r="W13" s="392"/>
      <c r="Y13" s="510"/>
    </row>
    <row r="14" spans="1:25" s="318" customFormat="1" ht="37.5" customHeight="1" x14ac:dyDescent="0.25">
      <c r="A14" s="792" t="s">
        <v>116</v>
      </c>
      <c r="B14" s="792"/>
      <c r="C14" s="792"/>
      <c r="D14" s="708">
        <v>1202</v>
      </c>
      <c r="E14" s="708">
        <v>1168</v>
      </c>
      <c r="F14" s="708">
        <v>927</v>
      </c>
      <c r="G14" s="708">
        <v>960.41433099999995</v>
      </c>
      <c r="H14" s="708">
        <v>1228.2928039999999</v>
      </c>
      <c r="I14" s="708">
        <v>1789.6283897499998</v>
      </c>
      <c r="J14" s="708">
        <v>1707.0754773300002</v>
      </c>
      <c r="K14" s="708">
        <v>1053.6405621999997</v>
      </c>
      <c r="L14" s="708">
        <v>1237.4246982100003</v>
      </c>
      <c r="M14" s="708">
        <v>1602.2825021137501</v>
      </c>
      <c r="N14" s="708">
        <v>1608.44580723389</v>
      </c>
      <c r="O14" s="708">
        <v>3110.5773834078536</v>
      </c>
      <c r="P14" s="708">
        <v>3445.2003301927261</v>
      </c>
      <c r="Q14" s="708">
        <v>4186.4936894588827</v>
      </c>
      <c r="R14" s="708">
        <v>4366.7441368480158</v>
      </c>
      <c r="T14" s="391"/>
      <c r="W14" s="392"/>
      <c r="Y14" s="510"/>
    </row>
    <row r="15" spans="1:25" s="318" customFormat="1" ht="37.5" customHeight="1" x14ac:dyDescent="0.25">
      <c r="A15" s="792" t="s">
        <v>117</v>
      </c>
      <c r="B15" s="792"/>
      <c r="C15" s="792"/>
      <c r="D15" s="708">
        <v>1785</v>
      </c>
      <c r="E15" s="708">
        <v>3149</v>
      </c>
      <c r="F15" s="708">
        <v>2224</v>
      </c>
      <c r="G15" s="708">
        <v>2116.9933190000002</v>
      </c>
      <c r="H15" s="708">
        <v>2378.9248809999999</v>
      </c>
      <c r="I15" s="708">
        <v>2412.675627607422</v>
      </c>
      <c r="J15" s="708">
        <v>5222.4065729850008</v>
      </c>
      <c r="K15" s="708">
        <v>4373.84041927</v>
      </c>
      <c r="L15" s="708">
        <v>4105.2967175459999</v>
      </c>
      <c r="M15" s="708">
        <v>2784.4802388988819</v>
      </c>
      <c r="N15" s="708">
        <v>2461.9744002459652</v>
      </c>
      <c r="O15" s="708">
        <v>2854.3787416628697</v>
      </c>
      <c r="P15" s="708">
        <v>3074.6270408500886</v>
      </c>
      <c r="Q15" s="708">
        <v>4696.1182589211221</v>
      </c>
      <c r="R15" s="708">
        <v>4453.127792765762</v>
      </c>
      <c r="T15" s="391"/>
      <c r="W15" s="392"/>
      <c r="Y15" s="510"/>
    </row>
    <row r="16" spans="1:25" s="318" customFormat="1" ht="37.5" customHeight="1" x14ac:dyDescent="0.25">
      <c r="A16" s="792" t="s">
        <v>118</v>
      </c>
      <c r="B16" s="792"/>
      <c r="C16" s="792"/>
      <c r="D16" s="708">
        <v>3133</v>
      </c>
      <c r="E16" s="708">
        <v>3160</v>
      </c>
      <c r="F16" s="708">
        <v>3628</v>
      </c>
      <c r="G16" s="708">
        <v>4308.7159670000001</v>
      </c>
      <c r="H16" s="708">
        <v>3867.2405488124996</v>
      </c>
      <c r="I16" s="708">
        <v>4416.1937606992187</v>
      </c>
      <c r="J16" s="708">
        <v>5439.81555776</v>
      </c>
      <c r="K16" s="708">
        <v>6651.789793760001</v>
      </c>
      <c r="L16" s="708">
        <v>6361.9065859684997</v>
      </c>
      <c r="M16" s="708">
        <v>4654.4518568266503</v>
      </c>
      <c r="N16" s="708">
        <v>4648.6714101461184</v>
      </c>
      <c r="O16" s="708">
        <v>4720.5495705807971</v>
      </c>
      <c r="P16" s="708">
        <v>4515.6925353305023</v>
      </c>
      <c r="Q16" s="708">
        <v>5341.8218301134111</v>
      </c>
      <c r="R16" s="708">
        <v>5244.4740424640513</v>
      </c>
      <c r="T16" s="391"/>
      <c r="W16" s="392"/>
      <c r="Y16" s="510"/>
    </row>
    <row r="17" spans="1:25" s="318" customFormat="1" ht="37.5" customHeight="1" x14ac:dyDescent="0.25">
      <c r="A17" s="792" t="s">
        <v>119</v>
      </c>
      <c r="B17" s="792"/>
      <c r="C17" s="792"/>
      <c r="D17" s="708">
        <v>2858</v>
      </c>
      <c r="E17" s="708">
        <v>3357</v>
      </c>
      <c r="F17" s="708">
        <v>4230</v>
      </c>
      <c r="G17" s="708">
        <v>4989.6292670000003</v>
      </c>
      <c r="H17" s="708">
        <v>5269.4253155781253</v>
      </c>
      <c r="I17" s="708">
        <v>6490.414272375001</v>
      </c>
      <c r="J17" s="708">
        <v>7950.8541191100003</v>
      </c>
      <c r="K17" s="708">
        <v>5714.3194757639994</v>
      </c>
      <c r="L17" s="708">
        <v>4130.1690449599992</v>
      </c>
      <c r="M17" s="708">
        <v>3473.2673174457523</v>
      </c>
      <c r="N17" s="708">
        <v>4870.6308465001148</v>
      </c>
      <c r="O17" s="708">
        <v>4819.6057799969085</v>
      </c>
      <c r="P17" s="708">
        <v>8161.3635573128977</v>
      </c>
      <c r="Q17" s="708">
        <v>10125.221523361746</v>
      </c>
      <c r="R17" s="708">
        <v>8199.1128839695866</v>
      </c>
      <c r="T17" s="391"/>
      <c r="W17" s="392"/>
      <c r="Y17" s="510"/>
    </row>
    <row r="18" spans="1:25" s="318" customFormat="1" ht="37.5" customHeight="1" x14ac:dyDescent="0.25">
      <c r="A18" s="792" t="s">
        <v>120</v>
      </c>
      <c r="B18" s="792"/>
      <c r="C18" s="792"/>
      <c r="D18" s="708">
        <v>2634</v>
      </c>
      <c r="E18" s="708">
        <v>4470</v>
      </c>
      <c r="F18" s="708">
        <v>5995</v>
      </c>
      <c r="G18" s="708">
        <v>5565.829127</v>
      </c>
      <c r="H18" s="708">
        <v>5027.6166920000005</v>
      </c>
      <c r="I18" s="708">
        <v>5563.4176094374998</v>
      </c>
      <c r="J18" s="708">
        <v>3814.3189939900003</v>
      </c>
      <c r="K18" s="708">
        <v>5392.1794166899999</v>
      </c>
      <c r="L18" s="708">
        <v>5832.2794185979001</v>
      </c>
      <c r="M18" s="708">
        <v>4251.2717408313001</v>
      </c>
      <c r="N18" s="708">
        <v>3990.9980936164529</v>
      </c>
      <c r="O18" s="708">
        <v>4974.9402125313291</v>
      </c>
      <c r="P18" s="708">
        <v>4865.1141578789502</v>
      </c>
      <c r="Q18" s="708">
        <v>5177.0277680933941</v>
      </c>
      <c r="R18" s="708">
        <v>5626.6716274604869</v>
      </c>
      <c r="T18" s="391"/>
      <c r="W18" s="392"/>
      <c r="Y18" s="510"/>
    </row>
    <row r="19" spans="1:25" s="318" customFormat="1" ht="37.5" customHeight="1" x14ac:dyDescent="0.25">
      <c r="A19" s="792" t="s">
        <v>121</v>
      </c>
      <c r="B19" s="792"/>
      <c r="C19" s="792"/>
      <c r="D19" s="708">
        <v>427</v>
      </c>
      <c r="E19" s="708">
        <v>283</v>
      </c>
      <c r="F19" s="708">
        <v>314</v>
      </c>
      <c r="G19" s="708">
        <v>394.13900599999999</v>
      </c>
      <c r="H19" s="708">
        <v>371.12511899999998</v>
      </c>
      <c r="I19" s="708">
        <v>330.11129346874998</v>
      </c>
      <c r="J19" s="708">
        <v>227.28756770000001</v>
      </c>
      <c r="K19" s="708">
        <v>286.8816372</v>
      </c>
      <c r="L19" s="708">
        <v>268.32049438000001</v>
      </c>
      <c r="M19" s="708">
        <v>307.79041371662919</v>
      </c>
      <c r="N19" s="708">
        <v>421.78359183232783</v>
      </c>
      <c r="O19" s="708">
        <v>432.99944065487159</v>
      </c>
      <c r="P19" s="708">
        <v>585.07734769633441</v>
      </c>
      <c r="Q19" s="708">
        <v>895.88631264972787</v>
      </c>
      <c r="R19" s="708">
        <v>784.55754963528238</v>
      </c>
      <c r="T19" s="391"/>
      <c r="W19" s="392"/>
      <c r="Y19" s="510"/>
    </row>
    <row r="20" spans="1:25" s="318" customFormat="1" ht="37.5" customHeight="1" x14ac:dyDescent="0.25">
      <c r="A20" s="792" t="s">
        <v>122</v>
      </c>
      <c r="B20" s="792"/>
      <c r="C20" s="792"/>
      <c r="D20" s="708">
        <v>4544</v>
      </c>
      <c r="E20" s="708">
        <v>5282</v>
      </c>
      <c r="F20" s="708">
        <v>5340</v>
      </c>
      <c r="G20" s="708">
        <v>6174.153851</v>
      </c>
      <c r="H20" s="708">
        <v>5960.4566566796875</v>
      </c>
      <c r="I20" s="708">
        <v>6746.5213171406258</v>
      </c>
      <c r="J20" s="708">
        <v>6397.4289278749993</v>
      </c>
      <c r="K20" s="708">
        <v>6574.7395670019996</v>
      </c>
      <c r="L20" s="708">
        <v>6544.6952324351996</v>
      </c>
      <c r="M20" s="708">
        <v>5666.4978803288104</v>
      </c>
      <c r="N20" s="708">
        <v>7505.1621955802193</v>
      </c>
      <c r="O20" s="708">
        <v>8273.6750439076513</v>
      </c>
      <c r="P20" s="708">
        <v>9584.1658996207771</v>
      </c>
      <c r="Q20" s="708">
        <v>11250.779084929907</v>
      </c>
      <c r="R20" s="708">
        <v>12883.899851521344</v>
      </c>
      <c r="T20" s="391"/>
      <c r="W20" s="392"/>
      <c r="Y20" s="510"/>
    </row>
    <row r="21" spans="1:25" s="318" customFormat="1" ht="37.5" customHeight="1" x14ac:dyDescent="0.25">
      <c r="A21" s="792" t="s">
        <v>123</v>
      </c>
      <c r="B21" s="792"/>
      <c r="C21" s="792"/>
      <c r="D21" s="708">
        <v>5924</v>
      </c>
      <c r="E21" s="708">
        <v>7362</v>
      </c>
      <c r="F21" s="708">
        <v>5832</v>
      </c>
      <c r="G21" s="708">
        <v>6164.3780779999997</v>
      </c>
      <c r="H21" s="708">
        <v>5874.6554762031246</v>
      </c>
      <c r="I21" s="708">
        <v>5583.2350121250001</v>
      </c>
      <c r="J21" s="708">
        <v>5428.1746387700005</v>
      </c>
      <c r="K21" s="708">
        <v>6898.782435356</v>
      </c>
      <c r="L21" s="708">
        <v>7338.4466135710991</v>
      </c>
      <c r="M21" s="708">
        <v>5709.2723565873102</v>
      </c>
      <c r="N21" s="708">
        <v>6750.7634619559622</v>
      </c>
      <c r="O21" s="708">
        <v>7562.1821092164619</v>
      </c>
      <c r="P21" s="708">
        <v>7328.1462702291028</v>
      </c>
      <c r="Q21" s="708">
        <v>9295.7369854888311</v>
      </c>
      <c r="R21" s="708">
        <v>14442.922140939045</v>
      </c>
      <c r="T21" s="391"/>
      <c r="W21" s="392"/>
      <c r="Y21" s="510"/>
    </row>
    <row r="22" spans="1:25" s="318" customFormat="1" ht="37.5" customHeight="1" x14ac:dyDescent="0.25">
      <c r="A22" s="792" t="s">
        <v>124</v>
      </c>
      <c r="B22" s="792"/>
      <c r="C22" s="792"/>
      <c r="D22" s="708">
        <v>5299</v>
      </c>
      <c r="E22" s="708">
        <v>7713</v>
      </c>
      <c r="F22" s="708">
        <v>8036</v>
      </c>
      <c r="G22" s="708">
        <v>7563.9044430000004</v>
      </c>
      <c r="H22" s="708">
        <v>9367.1551388750013</v>
      </c>
      <c r="I22" s="708">
        <v>8847.5927162890639</v>
      </c>
      <c r="J22" s="708">
        <v>11705.181719370001</v>
      </c>
      <c r="K22" s="708">
        <v>12967.7075855811</v>
      </c>
      <c r="L22" s="708">
        <v>13515.940153382799</v>
      </c>
      <c r="M22" s="708">
        <v>12719.030960259006</v>
      </c>
      <c r="N22" s="708">
        <v>13990.412460732699</v>
      </c>
      <c r="O22" s="708">
        <v>14108.750763016693</v>
      </c>
      <c r="P22" s="708">
        <v>14629.424770310421</v>
      </c>
      <c r="Q22" s="708">
        <v>17514.074797469981</v>
      </c>
      <c r="R22" s="708">
        <v>18955.156794521074</v>
      </c>
      <c r="T22" s="391"/>
      <c r="W22" s="392"/>
      <c r="Y22" s="510"/>
    </row>
    <row r="23" spans="1:25" s="318" customFormat="1" ht="37.5" customHeight="1" x14ac:dyDescent="0.25">
      <c r="A23" s="792" t="s">
        <v>125</v>
      </c>
      <c r="B23" s="792"/>
      <c r="C23" s="792"/>
      <c r="D23" s="708">
        <v>15062</v>
      </c>
      <c r="E23" s="708">
        <v>18159</v>
      </c>
      <c r="F23" s="708">
        <v>22365</v>
      </c>
      <c r="G23" s="708">
        <v>25188.646621</v>
      </c>
      <c r="H23" s="708">
        <v>28038.061435871095</v>
      </c>
      <c r="I23" s="708">
        <v>27779.427117609375</v>
      </c>
      <c r="J23" s="708">
        <v>31511.288432599998</v>
      </c>
      <c r="K23" s="708">
        <v>31965.328286932003</v>
      </c>
      <c r="L23" s="708">
        <v>36752.9165900066</v>
      </c>
      <c r="M23" s="708">
        <v>31097.801281059386</v>
      </c>
      <c r="N23" s="708">
        <v>27827.3463190207</v>
      </c>
      <c r="O23" s="708">
        <v>28372.786049125061</v>
      </c>
      <c r="P23" s="708">
        <v>32251.27970031838</v>
      </c>
      <c r="Q23" s="708">
        <v>35788.033621698836</v>
      </c>
      <c r="R23" s="708">
        <v>42356.353348979785</v>
      </c>
      <c r="T23" s="391"/>
      <c r="W23" s="392"/>
      <c r="Y23" s="510"/>
    </row>
    <row r="24" spans="1:25" s="318" customFormat="1" ht="37.5" customHeight="1" x14ac:dyDescent="0.25">
      <c r="A24" s="792" t="s">
        <v>126</v>
      </c>
      <c r="B24" s="792"/>
      <c r="C24" s="792"/>
      <c r="D24" s="708">
        <v>2254</v>
      </c>
      <c r="E24" s="708">
        <v>2502</v>
      </c>
      <c r="F24" s="708">
        <v>2966</v>
      </c>
      <c r="G24" s="708">
        <v>2990.7379860000001</v>
      </c>
      <c r="H24" s="708">
        <v>2403.3574250000001</v>
      </c>
      <c r="I24" s="708">
        <v>2284.6872747031252</v>
      </c>
      <c r="J24" s="708">
        <v>3305.6165596249998</v>
      </c>
      <c r="K24" s="708">
        <v>3092.7839336799998</v>
      </c>
      <c r="L24" s="708">
        <v>3315.2867273171005</v>
      </c>
      <c r="M24" s="708">
        <v>3285.1435531532625</v>
      </c>
      <c r="N24" s="708">
        <v>3410.5686666300676</v>
      </c>
      <c r="O24" s="708">
        <v>3995.8858062007839</v>
      </c>
      <c r="P24" s="708">
        <v>4436.7853063933089</v>
      </c>
      <c r="Q24" s="708">
        <v>4710.4311198110099</v>
      </c>
      <c r="R24" s="708">
        <v>4019.7746547133111</v>
      </c>
      <c r="T24" s="391"/>
      <c r="W24" s="392"/>
      <c r="Y24" s="510"/>
    </row>
    <row r="25" spans="1:25" s="318" customFormat="1" ht="37.5" customHeight="1" x14ac:dyDescent="0.25">
      <c r="A25" s="792" t="s">
        <v>476</v>
      </c>
      <c r="B25" s="792"/>
      <c r="C25" s="792"/>
      <c r="D25" s="708">
        <v>9162</v>
      </c>
      <c r="E25" s="708">
        <v>11325</v>
      </c>
      <c r="F25" s="708">
        <v>14381</v>
      </c>
      <c r="G25" s="708">
        <v>17287.804641000002</v>
      </c>
      <c r="H25" s="708">
        <v>20628.371695031248</v>
      </c>
      <c r="I25" s="708">
        <v>24223.329630679691</v>
      </c>
      <c r="J25" s="708">
        <v>27835.542641884997</v>
      </c>
      <c r="K25" s="708">
        <v>29432.867712383999</v>
      </c>
      <c r="L25" s="708">
        <v>33701.304263229598</v>
      </c>
      <c r="M25" s="708">
        <v>27153.970333936813</v>
      </c>
      <c r="N25" s="708">
        <v>22021.716558574008</v>
      </c>
      <c r="O25" s="708">
        <v>20962.615281351897</v>
      </c>
      <c r="P25" s="708">
        <v>16122.815410671334</v>
      </c>
      <c r="Q25" s="708">
        <v>18025.574155843802</v>
      </c>
      <c r="R25" s="708">
        <v>18267.612407162193</v>
      </c>
      <c r="T25" s="391"/>
      <c r="W25" s="392"/>
      <c r="Y25" s="510"/>
    </row>
    <row r="26" spans="1:25" s="318" customFormat="1" ht="6" customHeight="1" x14ac:dyDescent="0.25">
      <c r="B26" s="709"/>
      <c r="C26" s="709"/>
      <c r="D26" s="708"/>
      <c r="E26" s="708"/>
      <c r="F26" s="708"/>
      <c r="G26" s="708"/>
      <c r="H26" s="708"/>
      <c r="I26" s="708"/>
      <c r="J26" s="708"/>
      <c r="K26" s="708"/>
      <c r="L26" s="708"/>
      <c r="M26" s="708"/>
      <c r="N26" s="708"/>
      <c r="O26" s="708"/>
      <c r="P26" s="708"/>
      <c r="Q26" s="708"/>
      <c r="R26" s="708"/>
      <c r="U26" s="320"/>
      <c r="Y26" s="510"/>
    </row>
    <row r="27" spans="1:25" s="319" customFormat="1" ht="30" customHeight="1" thickBot="1" x14ac:dyDescent="0.3">
      <c r="A27" s="800" t="s">
        <v>179</v>
      </c>
      <c r="B27" s="800"/>
      <c r="C27" s="800"/>
      <c r="D27" s="624">
        <v>64258</v>
      </c>
      <c r="E27" s="624">
        <v>80667</v>
      </c>
      <c r="F27" s="624">
        <v>90875</v>
      </c>
      <c r="G27" s="624">
        <v>102546.058387</v>
      </c>
      <c r="H27" s="624">
        <v>114943.02279523827</v>
      </c>
      <c r="I27" s="624">
        <v>126838.00451686914</v>
      </c>
      <c r="J27" s="624">
        <v>138451.50549194001</v>
      </c>
      <c r="K27" s="624">
        <v>145547.16069529709</v>
      </c>
      <c r="L27" s="624">
        <v>146371.71596109628</v>
      </c>
      <c r="M27" s="624">
        <v>117918.06402038898</v>
      </c>
      <c r="N27" s="624">
        <v>111982.35968094828</v>
      </c>
      <c r="O27" s="710">
        <v>121889.32342120576</v>
      </c>
      <c r="P27" s="710">
        <v>132155.60396529641</v>
      </c>
      <c r="Q27" s="710">
        <v>158802.98551978567</v>
      </c>
      <c r="R27" s="624">
        <v>178620.24416142318</v>
      </c>
      <c r="T27" s="320"/>
      <c r="U27" s="320"/>
      <c r="W27" s="509"/>
      <c r="X27" s="318"/>
      <c r="Y27" s="510"/>
    </row>
    <row r="28" spans="1:25" ht="6.75" customHeight="1" x14ac:dyDescent="0.2">
      <c r="Y28" s="510"/>
    </row>
    <row r="29" spans="1:25" s="324" customFormat="1" x14ac:dyDescent="0.2">
      <c r="A29" s="435" t="s">
        <v>512</v>
      </c>
      <c r="C29" s="328"/>
      <c r="D29" s="366"/>
      <c r="E29" s="366"/>
      <c r="F29" s="366"/>
      <c r="G29" s="366"/>
      <c r="H29" s="366"/>
      <c r="I29" s="366"/>
      <c r="J29" s="366"/>
      <c r="K29" s="366"/>
      <c r="L29" s="366"/>
      <c r="M29" s="366"/>
      <c r="N29" s="366"/>
      <c r="O29" s="366"/>
      <c r="P29" s="366"/>
      <c r="Q29" s="366"/>
      <c r="R29" s="366"/>
    </row>
    <row r="30" spans="1:25" x14ac:dyDescent="0.2">
      <c r="D30" s="314"/>
      <c r="E30" s="314"/>
      <c r="F30" s="314"/>
      <c r="G30" s="314"/>
      <c r="H30" s="314"/>
      <c r="I30" s="314"/>
      <c r="J30" s="314"/>
      <c r="K30" s="314"/>
      <c r="L30" s="314"/>
      <c r="M30" s="314"/>
      <c r="N30" s="314"/>
      <c r="O30" s="314"/>
      <c r="P30" s="314"/>
      <c r="Q30" s="314"/>
      <c r="R30" s="314"/>
    </row>
    <row r="31" spans="1:25" x14ac:dyDescent="0.2">
      <c r="D31" s="314"/>
      <c r="E31" s="314"/>
      <c r="F31" s="314"/>
      <c r="G31" s="314"/>
      <c r="H31" s="314"/>
      <c r="I31" s="314"/>
      <c r="J31" s="314"/>
      <c r="K31" s="314"/>
      <c r="L31" s="314"/>
      <c r="M31" s="314"/>
      <c r="N31" s="314"/>
      <c r="O31" s="314"/>
      <c r="P31" s="314"/>
      <c r="Q31" s="314"/>
      <c r="R31" s="314"/>
    </row>
  </sheetData>
  <mergeCells count="25">
    <mergeCell ref="A16:C16"/>
    <mergeCell ref="A27:C27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J4:R4"/>
    <mergeCell ref="C1:R1"/>
    <mergeCell ref="B1:B2"/>
    <mergeCell ref="J6:R6"/>
    <mergeCell ref="J7:R7"/>
    <mergeCell ref="A7:C7"/>
    <mergeCell ref="A6:C6"/>
    <mergeCell ref="A12:C12"/>
    <mergeCell ref="A13:C13"/>
    <mergeCell ref="A14:C14"/>
    <mergeCell ref="A15:C15"/>
    <mergeCell ref="D4:I4"/>
    <mergeCell ref="D6:I6"/>
    <mergeCell ref="D7:I7"/>
  </mergeCells>
  <pageMargins left="0.59055118110236227" right="0.59055118110236227" top="0.51181102362204722" bottom="0.51181102362204722" header="0.51181102362204722" footer="0.51181102362204722"/>
  <pageSetup paperSize="9" scale="80" firstPageNumber="22" orientation="portrait" useFirstPageNumber="1" r:id="rId1"/>
  <headerFooter>
    <oddFooter>&amp;C&amp;"Arial,Regular"&amp;10 &amp;11&amp;P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0000"/>
  </sheetPr>
  <dimension ref="A1:AB397"/>
  <sheetViews>
    <sheetView zoomScale="112" zoomScaleNormal="112" zoomScalePageLayoutView="112" workbookViewId="0">
      <selection activeCell="D11" sqref="D11"/>
    </sheetView>
  </sheetViews>
  <sheetFormatPr defaultColWidth="12.42578125" defaultRowHeight="12.75" x14ac:dyDescent="0.2"/>
  <cols>
    <col min="1" max="1" width="1.28515625" style="2" customWidth="1"/>
    <col min="2" max="2" width="10.85546875" style="2" customWidth="1"/>
    <col min="3" max="3" width="13.85546875" style="103" customWidth="1"/>
    <col min="4" max="4" width="11.140625" style="2" customWidth="1"/>
    <col min="5" max="5" width="8" style="2" customWidth="1"/>
    <col min="6" max="6" width="8" style="134" customWidth="1"/>
    <col min="7" max="7" width="12.42578125" style="2" customWidth="1"/>
    <col min="8" max="8" width="8.140625" style="2" customWidth="1"/>
    <col min="9" max="9" width="8.140625" style="134" customWidth="1"/>
    <col min="10" max="10" width="11.140625" style="2" customWidth="1"/>
    <col min="11" max="11" width="7.140625" style="2" customWidth="1"/>
    <col min="12" max="12" width="7.140625" style="134" customWidth="1"/>
    <col min="13" max="13" width="12.28515625" style="2" customWidth="1"/>
    <col min="14" max="14" width="7.28515625" style="27" customWidth="1"/>
    <col min="15" max="15" width="7.28515625" style="125" customWidth="1"/>
    <col min="16" max="16" width="12.28515625" style="2" customWidth="1"/>
    <col min="17" max="17" width="9.85546875" style="193" customWidth="1"/>
    <col min="18" max="18" width="9.85546875" style="2" customWidth="1"/>
    <col min="19" max="19" width="9.28515625" style="2" customWidth="1"/>
    <col min="20" max="25" width="12.42578125" style="16"/>
    <col min="26" max="251" width="12.42578125" style="2"/>
    <col min="252" max="252" width="1.28515625" style="2" customWidth="1"/>
    <col min="253" max="253" width="10.28515625" style="2" customWidth="1"/>
    <col min="254" max="254" width="9" style="2" customWidth="1"/>
    <col min="255" max="255" width="11.42578125" style="2" customWidth="1"/>
    <col min="256" max="256" width="5.28515625" style="2" customWidth="1"/>
    <col min="257" max="257" width="11.7109375" style="2" customWidth="1"/>
    <col min="258" max="258" width="5.140625" style="2" customWidth="1"/>
    <col min="259" max="259" width="11.140625" style="2" customWidth="1"/>
    <col min="260" max="260" width="5.42578125" style="2" customWidth="1"/>
    <col min="261" max="261" width="12.28515625" style="2" customWidth="1"/>
    <col min="262" max="262" width="11.42578125" style="2" customWidth="1"/>
    <col min="263" max="263" width="4.7109375" style="2" customWidth="1"/>
    <col min="264" max="264" width="12.42578125" style="2" customWidth="1"/>
    <col min="265" max="507" width="12.42578125" style="2"/>
    <col min="508" max="508" width="1.28515625" style="2" customWidth="1"/>
    <col min="509" max="509" width="10.28515625" style="2" customWidth="1"/>
    <col min="510" max="510" width="9" style="2" customWidth="1"/>
    <col min="511" max="511" width="11.42578125" style="2" customWidth="1"/>
    <col min="512" max="512" width="5.28515625" style="2" customWidth="1"/>
    <col min="513" max="513" width="11.7109375" style="2" customWidth="1"/>
    <col min="514" max="514" width="5.140625" style="2" customWidth="1"/>
    <col min="515" max="515" width="11.140625" style="2" customWidth="1"/>
    <col min="516" max="516" width="5.42578125" style="2" customWidth="1"/>
    <col min="517" max="517" width="12.28515625" style="2" customWidth="1"/>
    <col min="518" max="518" width="11.42578125" style="2" customWidth="1"/>
    <col min="519" max="519" width="4.7109375" style="2" customWidth="1"/>
    <col min="520" max="520" width="12.42578125" style="2" customWidth="1"/>
    <col min="521" max="763" width="12.42578125" style="2"/>
    <col min="764" max="764" width="1.28515625" style="2" customWidth="1"/>
    <col min="765" max="765" width="10.28515625" style="2" customWidth="1"/>
    <col min="766" max="766" width="9" style="2" customWidth="1"/>
    <col min="767" max="767" width="11.42578125" style="2" customWidth="1"/>
    <col min="768" max="768" width="5.28515625" style="2" customWidth="1"/>
    <col min="769" max="769" width="11.7109375" style="2" customWidth="1"/>
    <col min="770" max="770" width="5.140625" style="2" customWidth="1"/>
    <col min="771" max="771" width="11.140625" style="2" customWidth="1"/>
    <col min="772" max="772" width="5.42578125" style="2" customWidth="1"/>
    <col min="773" max="773" width="12.28515625" style="2" customWidth="1"/>
    <col min="774" max="774" width="11.42578125" style="2" customWidth="1"/>
    <col min="775" max="775" width="4.7109375" style="2" customWidth="1"/>
    <col min="776" max="776" width="12.42578125" style="2" customWidth="1"/>
    <col min="777" max="1019" width="12.42578125" style="2"/>
    <col min="1020" max="1020" width="1.28515625" style="2" customWidth="1"/>
    <col min="1021" max="1021" width="10.28515625" style="2" customWidth="1"/>
    <col min="1022" max="1022" width="9" style="2" customWidth="1"/>
    <col min="1023" max="1023" width="11.42578125" style="2" customWidth="1"/>
    <col min="1024" max="1024" width="5.28515625" style="2" customWidth="1"/>
    <col min="1025" max="1025" width="11.7109375" style="2" customWidth="1"/>
    <col min="1026" max="1026" width="5.140625" style="2" customWidth="1"/>
    <col min="1027" max="1027" width="11.140625" style="2" customWidth="1"/>
    <col min="1028" max="1028" width="5.42578125" style="2" customWidth="1"/>
    <col min="1029" max="1029" width="12.28515625" style="2" customWidth="1"/>
    <col min="1030" max="1030" width="11.42578125" style="2" customWidth="1"/>
    <col min="1031" max="1031" width="4.7109375" style="2" customWidth="1"/>
    <col min="1032" max="1032" width="12.42578125" style="2" customWidth="1"/>
    <col min="1033" max="1275" width="12.42578125" style="2"/>
    <col min="1276" max="1276" width="1.28515625" style="2" customWidth="1"/>
    <col min="1277" max="1277" width="10.28515625" style="2" customWidth="1"/>
    <col min="1278" max="1278" width="9" style="2" customWidth="1"/>
    <col min="1279" max="1279" width="11.42578125" style="2" customWidth="1"/>
    <col min="1280" max="1280" width="5.28515625" style="2" customWidth="1"/>
    <col min="1281" max="1281" width="11.7109375" style="2" customWidth="1"/>
    <col min="1282" max="1282" width="5.140625" style="2" customWidth="1"/>
    <col min="1283" max="1283" width="11.140625" style="2" customWidth="1"/>
    <col min="1284" max="1284" width="5.42578125" style="2" customWidth="1"/>
    <col min="1285" max="1285" width="12.28515625" style="2" customWidth="1"/>
    <col min="1286" max="1286" width="11.42578125" style="2" customWidth="1"/>
    <col min="1287" max="1287" width="4.7109375" style="2" customWidth="1"/>
    <col min="1288" max="1288" width="12.42578125" style="2" customWidth="1"/>
    <col min="1289" max="1531" width="12.42578125" style="2"/>
    <col min="1532" max="1532" width="1.28515625" style="2" customWidth="1"/>
    <col min="1533" max="1533" width="10.28515625" style="2" customWidth="1"/>
    <col min="1534" max="1534" width="9" style="2" customWidth="1"/>
    <col min="1535" max="1535" width="11.42578125" style="2" customWidth="1"/>
    <col min="1536" max="1536" width="5.28515625" style="2" customWidth="1"/>
    <col min="1537" max="1537" width="11.7109375" style="2" customWidth="1"/>
    <col min="1538" max="1538" width="5.140625" style="2" customWidth="1"/>
    <col min="1539" max="1539" width="11.140625" style="2" customWidth="1"/>
    <col min="1540" max="1540" width="5.42578125" style="2" customWidth="1"/>
    <col min="1541" max="1541" width="12.28515625" style="2" customWidth="1"/>
    <col min="1542" max="1542" width="11.42578125" style="2" customWidth="1"/>
    <col min="1543" max="1543" width="4.7109375" style="2" customWidth="1"/>
    <col min="1544" max="1544" width="12.42578125" style="2" customWidth="1"/>
    <col min="1545" max="1787" width="12.42578125" style="2"/>
    <col min="1788" max="1788" width="1.28515625" style="2" customWidth="1"/>
    <col min="1789" max="1789" width="10.28515625" style="2" customWidth="1"/>
    <col min="1790" max="1790" width="9" style="2" customWidth="1"/>
    <col min="1791" max="1791" width="11.42578125" style="2" customWidth="1"/>
    <col min="1792" max="1792" width="5.28515625" style="2" customWidth="1"/>
    <col min="1793" max="1793" width="11.7109375" style="2" customWidth="1"/>
    <col min="1794" max="1794" width="5.140625" style="2" customWidth="1"/>
    <col min="1795" max="1795" width="11.140625" style="2" customWidth="1"/>
    <col min="1796" max="1796" width="5.42578125" style="2" customWidth="1"/>
    <col min="1797" max="1797" width="12.28515625" style="2" customWidth="1"/>
    <col min="1798" max="1798" width="11.42578125" style="2" customWidth="1"/>
    <col min="1799" max="1799" width="4.7109375" style="2" customWidth="1"/>
    <col min="1800" max="1800" width="12.42578125" style="2" customWidth="1"/>
    <col min="1801" max="2043" width="12.42578125" style="2"/>
    <col min="2044" max="2044" width="1.28515625" style="2" customWidth="1"/>
    <col min="2045" max="2045" width="10.28515625" style="2" customWidth="1"/>
    <col min="2046" max="2046" width="9" style="2" customWidth="1"/>
    <col min="2047" max="2047" width="11.42578125" style="2" customWidth="1"/>
    <col min="2048" max="2048" width="5.28515625" style="2" customWidth="1"/>
    <col min="2049" max="2049" width="11.7109375" style="2" customWidth="1"/>
    <col min="2050" max="2050" width="5.140625" style="2" customWidth="1"/>
    <col min="2051" max="2051" width="11.140625" style="2" customWidth="1"/>
    <col min="2052" max="2052" width="5.42578125" style="2" customWidth="1"/>
    <col min="2053" max="2053" width="12.28515625" style="2" customWidth="1"/>
    <col min="2054" max="2054" width="11.42578125" style="2" customWidth="1"/>
    <col min="2055" max="2055" width="4.7109375" style="2" customWidth="1"/>
    <col min="2056" max="2056" width="12.42578125" style="2" customWidth="1"/>
    <col min="2057" max="2299" width="12.42578125" style="2"/>
    <col min="2300" max="2300" width="1.28515625" style="2" customWidth="1"/>
    <col min="2301" max="2301" width="10.28515625" style="2" customWidth="1"/>
    <col min="2302" max="2302" width="9" style="2" customWidth="1"/>
    <col min="2303" max="2303" width="11.42578125" style="2" customWidth="1"/>
    <col min="2304" max="2304" width="5.28515625" style="2" customWidth="1"/>
    <col min="2305" max="2305" width="11.7109375" style="2" customWidth="1"/>
    <col min="2306" max="2306" width="5.140625" style="2" customWidth="1"/>
    <col min="2307" max="2307" width="11.140625" style="2" customWidth="1"/>
    <col min="2308" max="2308" width="5.42578125" style="2" customWidth="1"/>
    <col min="2309" max="2309" width="12.28515625" style="2" customWidth="1"/>
    <col min="2310" max="2310" width="11.42578125" style="2" customWidth="1"/>
    <col min="2311" max="2311" width="4.7109375" style="2" customWidth="1"/>
    <col min="2312" max="2312" width="12.42578125" style="2" customWidth="1"/>
    <col min="2313" max="2555" width="12.42578125" style="2"/>
    <col min="2556" max="2556" width="1.28515625" style="2" customWidth="1"/>
    <col min="2557" max="2557" width="10.28515625" style="2" customWidth="1"/>
    <col min="2558" max="2558" width="9" style="2" customWidth="1"/>
    <col min="2559" max="2559" width="11.42578125" style="2" customWidth="1"/>
    <col min="2560" max="2560" width="5.28515625" style="2" customWidth="1"/>
    <col min="2561" max="2561" width="11.7109375" style="2" customWidth="1"/>
    <col min="2562" max="2562" width="5.140625" style="2" customWidth="1"/>
    <col min="2563" max="2563" width="11.140625" style="2" customWidth="1"/>
    <col min="2564" max="2564" width="5.42578125" style="2" customWidth="1"/>
    <col min="2565" max="2565" width="12.28515625" style="2" customWidth="1"/>
    <col min="2566" max="2566" width="11.42578125" style="2" customWidth="1"/>
    <col min="2567" max="2567" width="4.7109375" style="2" customWidth="1"/>
    <col min="2568" max="2568" width="12.42578125" style="2" customWidth="1"/>
    <col min="2569" max="2811" width="12.42578125" style="2"/>
    <col min="2812" max="2812" width="1.28515625" style="2" customWidth="1"/>
    <col min="2813" max="2813" width="10.28515625" style="2" customWidth="1"/>
    <col min="2814" max="2814" width="9" style="2" customWidth="1"/>
    <col min="2815" max="2815" width="11.42578125" style="2" customWidth="1"/>
    <col min="2816" max="2816" width="5.28515625" style="2" customWidth="1"/>
    <col min="2817" max="2817" width="11.7109375" style="2" customWidth="1"/>
    <col min="2818" max="2818" width="5.140625" style="2" customWidth="1"/>
    <col min="2819" max="2819" width="11.140625" style="2" customWidth="1"/>
    <col min="2820" max="2820" width="5.42578125" style="2" customWidth="1"/>
    <col min="2821" max="2821" width="12.28515625" style="2" customWidth="1"/>
    <col min="2822" max="2822" width="11.42578125" style="2" customWidth="1"/>
    <col min="2823" max="2823" width="4.7109375" style="2" customWidth="1"/>
    <col min="2824" max="2824" width="12.42578125" style="2" customWidth="1"/>
    <col min="2825" max="3067" width="12.42578125" style="2"/>
    <col min="3068" max="3068" width="1.28515625" style="2" customWidth="1"/>
    <col min="3069" max="3069" width="10.28515625" style="2" customWidth="1"/>
    <col min="3070" max="3070" width="9" style="2" customWidth="1"/>
    <col min="3071" max="3071" width="11.42578125" style="2" customWidth="1"/>
    <col min="3072" max="3072" width="5.28515625" style="2" customWidth="1"/>
    <col min="3073" max="3073" width="11.7109375" style="2" customWidth="1"/>
    <col min="3074" max="3074" width="5.140625" style="2" customWidth="1"/>
    <col min="3075" max="3075" width="11.140625" style="2" customWidth="1"/>
    <col min="3076" max="3076" width="5.42578125" style="2" customWidth="1"/>
    <col min="3077" max="3077" width="12.28515625" style="2" customWidth="1"/>
    <col min="3078" max="3078" width="11.42578125" style="2" customWidth="1"/>
    <col min="3079" max="3079" width="4.7109375" style="2" customWidth="1"/>
    <col min="3080" max="3080" width="12.42578125" style="2" customWidth="1"/>
    <col min="3081" max="3323" width="12.42578125" style="2"/>
    <col min="3324" max="3324" width="1.28515625" style="2" customWidth="1"/>
    <col min="3325" max="3325" width="10.28515625" style="2" customWidth="1"/>
    <col min="3326" max="3326" width="9" style="2" customWidth="1"/>
    <col min="3327" max="3327" width="11.42578125" style="2" customWidth="1"/>
    <col min="3328" max="3328" width="5.28515625" style="2" customWidth="1"/>
    <col min="3329" max="3329" width="11.7109375" style="2" customWidth="1"/>
    <col min="3330" max="3330" width="5.140625" style="2" customWidth="1"/>
    <col min="3331" max="3331" width="11.140625" style="2" customWidth="1"/>
    <col min="3332" max="3332" width="5.42578125" style="2" customWidth="1"/>
    <col min="3333" max="3333" width="12.28515625" style="2" customWidth="1"/>
    <col min="3334" max="3334" width="11.42578125" style="2" customWidth="1"/>
    <col min="3335" max="3335" width="4.7109375" style="2" customWidth="1"/>
    <col min="3336" max="3336" width="12.42578125" style="2" customWidth="1"/>
    <col min="3337" max="3579" width="12.42578125" style="2"/>
    <col min="3580" max="3580" width="1.28515625" style="2" customWidth="1"/>
    <col min="3581" max="3581" width="10.28515625" style="2" customWidth="1"/>
    <col min="3582" max="3582" width="9" style="2" customWidth="1"/>
    <col min="3583" max="3583" width="11.42578125" style="2" customWidth="1"/>
    <col min="3584" max="3584" width="5.28515625" style="2" customWidth="1"/>
    <col min="3585" max="3585" width="11.7109375" style="2" customWidth="1"/>
    <col min="3586" max="3586" width="5.140625" style="2" customWidth="1"/>
    <col min="3587" max="3587" width="11.140625" style="2" customWidth="1"/>
    <col min="3588" max="3588" width="5.42578125" style="2" customWidth="1"/>
    <col min="3589" max="3589" width="12.28515625" style="2" customWidth="1"/>
    <col min="3590" max="3590" width="11.42578125" style="2" customWidth="1"/>
    <col min="3591" max="3591" width="4.7109375" style="2" customWidth="1"/>
    <col min="3592" max="3592" width="12.42578125" style="2" customWidth="1"/>
    <col min="3593" max="3835" width="12.42578125" style="2"/>
    <col min="3836" max="3836" width="1.28515625" style="2" customWidth="1"/>
    <col min="3837" max="3837" width="10.28515625" style="2" customWidth="1"/>
    <col min="3838" max="3838" width="9" style="2" customWidth="1"/>
    <col min="3839" max="3839" width="11.42578125" style="2" customWidth="1"/>
    <col min="3840" max="3840" width="5.28515625" style="2" customWidth="1"/>
    <col min="3841" max="3841" width="11.7109375" style="2" customWidth="1"/>
    <col min="3842" max="3842" width="5.140625" style="2" customWidth="1"/>
    <col min="3843" max="3843" width="11.140625" style="2" customWidth="1"/>
    <col min="3844" max="3844" width="5.42578125" style="2" customWidth="1"/>
    <col min="3845" max="3845" width="12.28515625" style="2" customWidth="1"/>
    <col min="3846" max="3846" width="11.42578125" style="2" customWidth="1"/>
    <col min="3847" max="3847" width="4.7109375" style="2" customWidth="1"/>
    <col min="3848" max="3848" width="12.42578125" style="2" customWidth="1"/>
    <col min="3849" max="4091" width="12.42578125" style="2"/>
    <col min="4092" max="4092" width="1.28515625" style="2" customWidth="1"/>
    <col min="4093" max="4093" width="10.28515625" style="2" customWidth="1"/>
    <col min="4094" max="4094" width="9" style="2" customWidth="1"/>
    <col min="4095" max="4095" width="11.42578125" style="2" customWidth="1"/>
    <col min="4096" max="4096" width="5.28515625" style="2" customWidth="1"/>
    <col min="4097" max="4097" width="11.7109375" style="2" customWidth="1"/>
    <col min="4098" max="4098" width="5.140625" style="2" customWidth="1"/>
    <col min="4099" max="4099" width="11.140625" style="2" customWidth="1"/>
    <col min="4100" max="4100" width="5.42578125" style="2" customWidth="1"/>
    <col min="4101" max="4101" width="12.28515625" style="2" customWidth="1"/>
    <col min="4102" max="4102" width="11.42578125" style="2" customWidth="1"/>
    <col min="4103" max="4103" width="4.7109375" style="2" customWidth="1"/>
    <col min="4104" max="4104" width="12.42578125" style="2" customWidth="1"/>
    <col min="4105" max="4347" width="12.42578125" style="2"/>
    <col min="4348" max="4348" width="1.28515625" style="2" customWidth="1"/>
    <col min="4349" max="4349" width="10.28515625" style="2" customWidth="1"/>
    <col min="4350" max="4350" width="9" style="2" customWidth="1"/>
    <col min="4351" max="4351" width="11.42578125" style="2" customWidth="1"/>
    <col min="4352" max="4352" width="5.28515625" style="2" customWidth="1"/>
    <col min="4353" max="4353" width="11.7109375" style="2" customWidth="1"/>
    <col min="4354" max="4354" width="5.140625" style="2" customWidth="1"/>
    <col min="4355" max="4355" width="11.140625" style="2" customWidth="1"/>
    <col min="4356" max="4356" width="5.42578125" style="2" customWidth="1"/>
    <col min="4357" max="4357" width="12.28515625" style="2" customWidth="1"/>
    <col min="4358" max="4358" width="11.42578125" style="2" customWidth="1"/>
    <col min="4359" max="4359" width="4.7109375" style="2" customWidth="1"/>
    <col min="4360" max="4360" width="12.42578125" style="2" customWidth="1"/>
    <col min="4361" max="4603" width="12.42578125" style="2"/>
    <col min="4604" max="4604" width="1.28515625" style="2" customWidth="1"/>
    <col min="4605" max="4605" width="10.28515625" style="2" customWidth="1"/>
    <col min="4606" max="4606" width="9" style="2" customWidth="1"/>
    <col min="4607" max="4607" width="11.42578125" style="2" customWidth="1"/>
    <col min="4608" max="4608" width="5.28515625" style="2" customWidth="1"/>
    <col min="4609" max="4609" width="11.7109375" style="2" customWidth="1"/>
    <col min="4610" max="4610" width="5.140625" style="2" customWidth="1"/>
    <col min="4611" max="4611" width="11.140625" style="2" customWidth="1"/>
    <col min="4612" max="4612" width="5.42578125" style="2" customWidth="1"/>
    <col min="4613" max="4613" width="12.28515625" style="2" customWidth="1"/>
    <col min="4614" max="4614" width="11.42578125" style="2" customWidth="1"/>
    <col min="4615" max="4615" width="4.7109375" style="2" customWidth="1"/>
    <col min="4616" max="4616" width="12.42578125" style="2" customWidth="1"/>
    <col min="4617" max="4859" width="12.42578125" style="2"/>
    <col min="4860" max="4860" width="1.28515625" style="2" customWidth="1"/>
    <col min="4861" max="4861" width="10.28515625" style="2" customWidth="1"/>
    <col min="4862" max="4862" width="9" style="2" customWidth="1"/>
    <col min="4863" max="4863" width="11.42578125" style="2" customWidth="1"/>
    <col min="4864" max="4864" width="5.28515625" style="2" customWidth="1"/>
    <col min="4865" max="4865" width="11.7109375" style="2" customWidth="1"/>
    <col min="4866" max="4866" width="5.140625" style="2" customWidth="1"/>
    <col min="4867" max="4867" width="11.140625" style="2" customWidth="1"/>
    <col min="4868" max="4868" width="5.42578125" style="2" customWidth="1"/>
    <col min="4869" max="4869" width="12.28515625" style="2" customWidth="1"/>
    <col min="4870" max="4870" width="11.42578125" style="2" customWidth="1"/>
    <col min="4871" max="4871" width="4.7109375" style="2" customWidth="1"/>
    <col min="4872" max="4872" width="12.42578125" style="2" customWidth="1"/>
    <col min="4873" max="5115" width="12.42578125" style="2"/>
    <col min="5116" max="5116" width="1.28515625" style="2" customWidth="1"/>
    <col min="5117" max="5117" width="10.28515625" style="2" customWidth="1"/>
    <col min="5118" max="5118" width="9" style="2" customWidth="1"/>
    <col min="5119" max="5119" width="11.42578125" style="2" customWidth="1"/>
    <col min="5120" max="5120" width="5.28515625" style="2" customWidth="1"/>
    <col min="5121" max="5121" width="11.7109375" style="2" customWidth="1"/>
    <col min="5122" max="5122" width="5.140625" style="2" customWidth="1"/>
    <col min="5123" max="5123" width="11.140625" style="2" customWidth="1"/>
    <col min="5124" max="5124" width="5.42578125" style="2" customWidth="1"/>
    <col min="5125" max="5125" width="12.28515625" style="2" customWidth="1"/>
    <col min="5126" max="5126" width="11.42578125" style="2" customWidth="1"/>
    <col min="5127" max="5127" width="4.7109375" style="2" customWidth="1"/>
    <col min="5128" max="5128" width="12.42578125" style="2" customWidth="1"/>
    <col min="5129" max="5371" width="12.42578125" style="2"/>
    <col min="5372" max="5372" width="1.28515625" style="2" customWidth="1"/>
    <col min="5373" max="5373" width="10.28515625" style="2" customWidth="1"/>
    <col min="5374" max="5374" width="9" style="2" customWidth="1"/>
    <col min="5375" max="5375" width="11.42578125" style="2" customWidth="1"/>
    <col min="5376" max="5376" width="5.28515625" style="2" customWidth="1"/>
    <col min="5377" max="5377" width="11.7109375" style="2" customWidth="1"/>
    <col min="5378" max="5378" width="5.140625" style="2" customWidth="1"/>
    <col min="5379" max="5379" width="11.140625" style="2" customWidth="1"/>
    <col min="5380" max="5380" width="5.42578125" style="2" customWidth="1"/>
    <col min="5381" max="5381" width="12.28515625" style="2" customWidth="1"/>
    <col min="5382" max="5382" width="11.42578125" style="2" customWidth="1"/>
    <col min="5383" max="5383" width="4.7109375" style="2" customWidth="1"/>
    <col min="5384" max="5384" width="12.42578125" style="2" customWidth="1"/>
    <col min="5385" max="5627" width="12.42578125" style="2"/>
    <col min="5628" max="5628" width="1.28515625" style="2" customWidth="1"/>
    <col min="5629" max="5629" width="10.28515625" style="2" customWidth="1"/>
    <col min="5630" max="5630" width="9" style="2" customWidth="1"/>
    <col min="5631" max="5631" width="11.42578125" style="2" customWidth="1"/>
    <col min="5632" max="5632" width="5.28515625" style="2" customWidth="1"/>
    <col min="5633" max="5633" width="11.7109375" style="2" customWidth="1"/>
    <col min="5634" max="5634" width="5.140625" style="2" customWidth="1"/>
    <col min="5635" max="5635" width="11.140625" style="2" customWidth="1"/>
    <col min="5636" max="5636" width="5.42578125" style="2" customWidth="1"/>
    <col min="5637" max="5637" width="12.28515625" style="2" customWidth="1"/>
    <col min="5638" max="5638" width="11.42578125" style="2" customWidth="1"/>
    <col min="5639" max="5639" width="4.7109375" style="2" customWidth="1"/>
    <col min="5640" max="5640" width="12.42578125" style="2" customWidth="1"/>
    <col min="5641" max="5883" width="12.42578125" style="2"/>
    <col min="5884" max="5884" width="1.28515625" style="2" customWidth="1"/>
    <col min="5885" max="5885" width="10.28515625" style="2" customWidth="1"/>
    <col min="5886" max="5886" width="9" style="2" customWidth="1"/>
    <col min="5887" max="5887" width="11.42578125" style="2" customWidth="1"/>
    <col min="5888" max="5888" width="5.28515625" style="2" customWidth="1"/>
    <col min="5889" max="5889" width="11.7109375" style="2" customWidth="1"/>
    <col min="5890" max="5890" width="5.140625" style="2" customWidth="1"/>
    <col min="5891" max="5891" width="11.140625" style="2" customWidth="1"/>
    <col min="5892" max="5892" width="5.42578125" style="2" customWidth="1"/>
    <col min="5893" max="5893" width="12.28515625" style="2" customWidth="1"/>
    <col min="5894" max="5894" width="11.42578125" style="2" customWidth="1"/>
    <col min="5895" max="5895" width="4.7109375" style="2" customWidth="1"/>
    <col min="5896" max="5896" width="12.42578125" style="2" customWidth="1"/>
    <col min="5897" max="6139" width="12.42578125" style="2"/>
    <col min="6140" max="6140" width="1.28515625" style="2" customWidth="1"/>
    <col min="6141" max="6141" width="10.28515625" style="2" customWidth="1"/>
    <col min="6142" max="6142" width="9" style="2" customWidth="1"/>
    <col min="6143" max="6143" width="11.42578125" style="2" customWidth="1"/>
    <col min="6144" max="6144" width="5.28515625" style="2" customWidth="1"/>
    <col min="6145" max="6145" width="11.7109375" style="2" customWidth="1"/>
    <col min="6146" max="6146" width="5.140625" style="2" customWidth="1"/>
    <col min="6147" max="6147" width="11.140625" style="2" customWidth="1"/>
    <col min="6148" max="6148" width="5.42578125" style="2" customWidth="1"/>
    <col min="6149" max="6149" width="12.28515625" style="2" customWidth="1"/>
    <col min="6150" max="6150" width="11.42578125" style="2" customWidth="1"/>
    <col min="6151" max="6151" width="4.7109375" style="2" customWidth="1"/>
    <col min="6152" max="6152" width="12.42578125" style="2" customWidth="1"/>
    <col min="6153" max="6395" width="12.42578125" style="2"/>
    <col min="6396" max="6396" width="1.28515625" style="2" customWidth="1"/>
    <col min="6397" max="6397" width="10.28515625" style="2" customWidth="1"/>
    <col min="6398" max="6398" width="9" style="2" customWidth="1"/>
    <col min="6399" max="6399" width="11.42578125" style="2" customWidth="1"/>
    <col min="6400" max="6400" width="5.28515625" style="2" customWidth="1"/>
    <col min="6401" max="6401" width="11.7109375" style="2" customWidth="1"/>
    <col min="6402" max="6402" width="5.140625" style="2" customWidth="1"/>
    <col min="6403" max="6403" width="11.140625" style="2" customWidth="1"/>
    <col min="6404" max="6404" width="5.42578125" style="2" customWidth="1"/>
    <col min="6405" max="6405" width="12.28515625" style="2" customWidth="1"/>
    <col min="6406" max="6406" width="11.42578125" style="2" customWidth="1"/>
    <col min="6407" max="6407" width="4.7109375" style="2" customWidth="1"/>
    <col min="6408" max="6408" width="12.42578125" style="2" customWidth="1"/>
    <col min="6409" max="6651" width="12.42578125" style="2"/>
    <col min="6652" max="6652" width="1.28515625" style="2" customWidth="1"/>
    <col min="6653" max="6653" width="10.28515625" style="2" customWidth="1"/>
    <col min="6654" max="6654" width="9" style="2" customWidth="1"/>
    <col min="6655" max="6655" width="11.42578125" style="2" customWidth="1"/>
    <col min="6656" max="6656" width="5.28515625" style="2" customWidth="1"/>
    <col min="6657" max="6657" width="11.7109375" style="2" customWidth="1"/>
    <col min="6658" max="6658" width="5.140625" style="2" customWidth="1"/>
    <col min="6659" max="6659" width="11.140625" style="2" customWidth="1"/>
    <col min="6660" max="6660" width="5.42578125" style="2" customWidth="1"/>
    <col min="6661" max="6661" width="12.28515625" style="2" customWidth="1"/>
    <col min="6662" max="6662" width="11.42578125" style="2" customWidth="1"/>
    <col min="6663" max="6663" width="4.7109375" style="2" customWidth="1"/>
    <col min="6664" max="6664" width="12.42578125" style="2" customWidth="1"/>
    <col min="6665" max="6907" width="12.42578125" style="2"/>
    <col min="6908" max="6908" width="1.28515625" style="2" customWidth="1"/>
    <col min="6909" max="6909" width="10.28515625" style="2" customWidth="1"/>
    <col min="6910" max="6910" width="9" style="2" customWidth="1"/>
    <col min="6911" max="6911" width="11.42578125" style="2" customWidth="1"/>
    <col min="6912" max="6912" width="5.28515625" style="2" customWidth="1"/>
    <col min="6913" max="6913" width="11.7109375" style="2" customWidth="1"/>
    <col min="6914" max="6914" width="5.140625" style="2" customWidth="1"/>
    <col min="6915" max="6915" width="11.140625" style="2" customWidth="1"/>
    <col min="6916" max="6916" width="5.42578125" style="2" customWidth="1"/>
    <col min="6917" max="6917" width="12.28515625" style="2" customWidth="1"/>
    <col min="6918" max="6918" width="11.42578125" style="2" customWidth="1"/>
    <col min="6919" max="6919" width="4.7109375" style="2" customWidth="1"/>
    <col min="6920" max="6920" width="12.42578125" style="2" customWidth="1"/>
    <col min="6921" max="7163" width="12.42578125" style="2"/>
    <col min="7164" max="7164" width="1.28515625" style="2" customWidth="1"/>
    <col min="7165" max="7165" width="10.28515625" style="2" customWidth="1"/>
    <col min="7166" max="7166" width="9" style="2" customWidth="1"/>
    <col min="7167" max="7167" width="11.42578125" style="2" customWidth="1"/>
    <col min="7168" max="7168" width="5.28515625" style="2" customWidth="1"/>
    <col min="7169" max="7169" width="11.7109375" style="2" customWidth="1"/>
    <col min="7170" max="7170" width="5.140625" style="2" customWidth="1"/>
    <col min="7171" max="7171" width="11.140625" style="2" customWidth="1"/>
    <col min="7172" max="7172" width="5.42578125" style="2" customWidth="1"/>
    <col min="7173" max="7173" width="12.28515625" style="2" customWidth="1"/>
    <col min="7174" max="7174" width="11.42578125" style="2" customWidth="1"/>
    <col min="7175" max="7175" width="4.7109375" style="2" customWidth="1"/>
    <col min="7176" max="7176" width="12.42578125" style="2" customWidth="1"/>
    <col min="7177" max="7419" width="12.42578125" style="2"/>
    <col min="7420" max="7420" width="1.28515625" style="2" customWidth="1"/>
    <col min="7421" max="7421" width="10.28515625" style="2" customWidth="1"/>
    <col min="7422" max="7422" width="9" style="2" customWidth="1"/>
    <col min="7423" max="7423" width="11.42578125" style="2" customWidth="1"/>
    <col min="7424" max="7424" width="5.28515625" style="2" customWidth="1"/>
    <col min="7425" max="7425" width="11.7109375" style="2" customWidth="1"/>
    <col min="7426" max="7426" width="5.140625" style="2" customWidth="1"/>
    <col min="7427" max="7427" width="11.140625" style="2" customWidth="1"/>
    <col min="7428" max="7428" width="5.42578125" style="2" customWidth="1"/>
    <col min="7429" max="7429" width="12.28515625" style="2" customWidth="1"/>
    <col min="7430" max="7430" width="11.42578125" style="2" customWidth="1"/>
    <col min="7431" max="7431" width="4.7109375" style="2" customWidth="1"/>
    <col min="7432" max="7432" width="12.42578125" style="2" customWidth="1"/>
    <col min="7433" max="7675" width="12.42578125" style="2"/>
    <col min="7676" max="7676" width="1.28515625" style="2" customWidth="1"/>
    <col min="7677" max="7677" width="10.28515625" style="2" customWidth="1"/>
    <col min="7678" max="7678" width="9" style="2" customWidth="1"/>
    <col min="7679" max="7679" width="11.42578125" style="2" customWidth="1"/>
    <col min="7680" max="7680" width="5.28515625" style="2" customWidth="1"/>
    <col min="7681" max="7681" width="11.7109375" style="2" customWidth="1"/>
    <col min="7682" max="7682" width="5.140625" style="2" customWidth="1"/>
    <col min="7683" max="7683" width="11.140625" style="2" customWidth="1"/>
    <col min="7684" max="7684" width="5.42578125" style="2" customWidth="1"/>
    <col min="7685" max="7685" width="12.28515625" style="2" customWidth="1"/>
    <col min="7686" max="7686" width="11.42578125" style="2" customWidth="1"/>
    <col min="7687" max="7687" width="4.7109375" style="2" customWidth="1"/>
    <col min="7688" max="7688" width="12.42578125" style="2" customWidth="1"/>
    <col min="7689" max="7931" width="12.42578125" style="2"/>
    <col min="7932" max="7932" width="1.28515625" style="2" customWidth="1"/>
    <col min="7933" max="7933" width="10.28515625" style="2" customWidth="1"/>
    <col min="7934" max="7934" width="9" style="2" customWidth="1"/>
    <col min="7935" max="7935" width="11.42578125" style="2" customWidth="1"/>
    <col min="7936" max="7936" width="5.28515625" style="2" customWidth="1"/>
    <col min="7937" max="7937" width="11.7109375" style="2" customWidth="1"/>
    <col min="7938" max="7938" width="5.140625" style="2" customWidth="1"/>
    <col min="7939" max="7939" width="11.140625" style="2" customWidth="1"/>
    <col min="7940" max="7940" width="5.42578125" style="2" customWidth="1"/>
    <col min="7941" max="7941" width="12.28515625" style="2" customWidth="1"/>
    <col min="7942" max="7942" width="11.42578125" style="2" customWidth="1"/>
    <col min="7943" max="7943" width="4.7109375" style="2" customWidth="1"/>
    <col min="7944" max="7944" width="12.42578125" style="2" customWidth="1"/>
    <col min="7945" max="8187" width="12.42578125" style="2"/>
    <col min="8188" max="8188" width="1.28515625" style="2" customWidth="1"/>
    <col min="8189" max="8189" width="10.28515625" style="2" customWidth="1"/>
    <col min="8190" max="8190" width="9" style="2" customWidth="1"/>
    <col min="8191" max="8191" width="11.42578125" style="2" customWidth="1"/>
    <col min="8192" max="8192" width="5.28515625" style="2" customWidth="1"/>
    <col min="8193" max="8193" width="11.7109375" style="2" customWidth="1"/>
    <col min="8194" max="8194" width="5.140625" style="2" customWidth="1"/>
    <col min="8195" max="8195" width="11.140625" style="2" customWidth="1"/>
    <col min="8196" max="8196" width="5.42578125" style="2" customWidth="1"/>
    <col min="8197" max="8197" width="12.28515625" style="2" customWidth="1"/>
    <col min="8198" max="8198" width="11.42578125" style="2" customWidth="1"/>
    <col min="8199" max="8199" width="4.7109375" style="2" customWidth="1"/>
    <col min="8200" max="8200" width="12.42578125" style="2" customWidth="1"/>
    <col min="8201" max="8443" width="12.42578125" style="2"/>
    <col min="8444" max="8444" width="1.28515625" style="2" customWidth="1"/>
    <col min="8445" max="8445" width="10.28515625" style="2" customWidth="1"/>
    <col min="8446" max="8446" width="9" style="2" customWidth="1"/>
    <col min="8447" max="8447" width="11.42578125" style="2" customWidth="1"/>
    <col min="8448" max="8448" width="5.28515625" style="2" customWidth="1"/>
    <col min="8449" max="8449" width="11.7109375" style="2" customWidth="1"/>
    <col min="8450" max="8450" width="5.140625" style="2" customWidth="1"/>
    <col min="8451" max="8451" width="11.140625" style="2" customWidth="1"/>
    <col min="8452" max="8452" width="5.42578125" style="2" customWidth="1"/>
    <col min="8453" max="8453" width="12.28515625" style="2" customWidth="1"/>
    <col min="8454" max="8454" width="11.42578125" style="2" customWidth="1"/>
    <col min="8455" max="8455" width="4.7109375" style="2" customWidth="1"/>
    <col min="8456" max="8456" width="12.42578125" style="2" customWidth="1"/>
    <col min="8457" max="8699" width="12.42578125" style="2"/>
    <col min="8700" max="8700" width="1.28515625" style="2" customWidth="1"/>
    <col min="8701" max="8701" width="10.28515625" style="2" customWidth="1"/>
    <col min="8702" max="8702" width="9" style="2" customWidth="1"/>
    <col min="8703" max="8703" width="11.42578125" style="2" customWidth="1"/>
    <col min="8704" max="8704" width="5.28515625" style="2" customWidth="1"/>
    <col min="8705" max="8705" width="11.7109375" style="2" customWidth="1"/>
    <col min="8706" max="8706" width="5.140625" style="2" customWidth="1"/>
    <col min="8707" max="8707" width="11.140625" style="2" customWidth="1"/>
    <col min="8708" max="8708" width="5.42578125" style="2" customWidth="1"/>
    <col min="8709" max="8709" width="12.28515625" style="2" customWidth="1"/>
    <col min="8710" max="8710" width="11.42578125" style="2" customWidth="1"/>
    <col min="8711" max="8711" width="4.7109375" style="2" customWidth="1"/>
    <col min="8712" max="8712" width="12.42578125" style="2" customWidth="1"/>
    <col min="8713" max="8955" width="12.42578125" style="2"/>
    <col min="8956" max="8956" width="1.28515625" style="2" customWidth="1"/>
    <col min="8957" max="8957" width="10.28515625" style="2" customWidth="1"/>
    <col min="8958" max="8958" width="9" style="2" customWidth="1"/>
    <col min="8959" max="8959" width="11.42578125" style="2" customWidth="1"/>
    <col min="8960" max="8960" width="5.28515625" style="2" customWidth="1"/>
    <col min="8961" max="8961" width="11.7109375" style="2" customWidth="1"/>
    <col min="8962" max="8962" width="5.140625" style="2" customWidth="1"/>
    <col min="8963" max="8963" width="11.140625" style="2" customWidth="1"/>
    <col min="8964" max="8964" width="5.42578125" style="2" customWidth="1"/>
    <col min="8965" max="8965" width="12.28515625" style="2" customWidth="1"/>
    <col min="8966" max="8966" width="11.42578125" style="2" customWidth="1"/>
    <col min="8967" max="8967" width="4.7109375" style="2" customWidth="1"/>
    <col min="8968" max="8968" width="12.42578125" style="2" customWidth="1"/>
    <col min="8969" max="9211" width="12.42578125" style="2"/>
    <col min="9212" max="9212" width="1.28515625" style="2" customWidth="1"/>
    <col min="9213" max="9213" width="10.28515625" style="2" customWidth="1"/>
    <col min="9214" max="9214" width="9" style="2" customWidth="1"/>
    <col min="9215" max="9215" width="11.42578125" style="2" customWidth="1"/>
    <col min="9216" max="9216" width="5.28515625" style="2" customWidth="1"/>
    <col min="9217" max="9217" width="11.7109375" style="2" customWidth="1"/>
    <col min="9218" max="9218" width="5.140625" style="2" customWidth="1"/>
    <col min="9219" max="9219" width="11.140625" style="2" customWidth="1"/>
    <col min="9220" max="9220" width="5.42578125" style="2" customWidth="1"/>
    <col min="9221" max="9221" width="12.28515625" style="2" customWidth="1"/>
    <col min="9222" max="9222" width="11.42578125" style="2" customWidth="1"/>
    <col min="9223" max="9223" width="4.7109375" style="2" customWidth="1"/>
    <col min="9224" max="9224" width="12.42578125" style="2" customWidth="1"/>
    <col min="9225" max="9467" width="12.42578125" style="2"/>
    <col min="9468" max="9468" width="1.28515625" style="2" customWidth="1"/>
    <col min="9469" max="9469" width="10.28515625" style="2" customWidth="1"/>
    <col min="9470" max="9470" width="9" style="2" customWidth="1"/>
    <col min="9471" max="9471" width="11.42578125" style="2" customWidth="1"/>
    <col min="9472" max="9472" width="5.28515625" style="2" customWidth="1"/>
    <col min="9473" max="9473" width="11.7109375" style="2" customWidth="1"/>
    <col min="9474" max="9474" width="5.140625" style="2" customWidth="1"/>
    <col min="9475" max="9475" width="11.140625" style="2" customWidth="1"/>
    <col min="9476" max="9476" width="5.42578125" style="2" customWidth="1"/>
    <col min="9477" max="9477" width="12.28515625" style="2" customWidth="1"/>
    <col min="9478" max="9478" width="11.42578125" style="2" customWidth="1"/>
    <col min="9479" max="9479" width="4.7109375" style="2" customWidth="1"/>
    <col min="9480" max="9480" width="12.42578125" style="2" customWidth="1"/>
    <col min="9481" max="9723" width="12.42578125" style="2"/>
    <col min="9724" max="9724" width="1.28515625" style="2" customWidth="1"/>
    <col min="9725" max="9725" width="10.28515625" style="2" customWidth="1"/>
    <col min="9726" max="9726" width="9" style="2" customWidth="1"/>
    <col min="9727" max="9727" width="11.42578125" style="2" customWidth="1"/>
    <col min="9728" max="9728" width="5.28515625" style="2" customWidth="1"/>
    <col min="9729" max="9729" width="11.7109375" style="2" customWidth="1"/>
    <col min="9730" max="9730" width="5.140625" style="2" customWidth="1"/>
    <col min="9731" max="9731" width="11.140625" style="2" customWidth="1"/>
    <col min="9732" max="9732" width="5.42578125" style="2" customWidth="1"/>
    <col min="9733" max="9733" width="12.28515625" style="2" customWidth="1"/>
    <col min="9734" max="9734" width="11.42578125" style="2" customWidth="1"/>
    <col min="9735" max="9735" width="4.7109375" style="2" customWidth="1"/>
    <col min="9736" max="9736" width="12.42578125" style="2" customWidth="1"/>
    <col min="9737" max="9979" width="12.42578125" style="2"/>
    <col min="9980" max="9980" width="1.28515625" style="2" customWidth="1"/>
    <col min="9981" max="9981" width="10.28515625" style="2" customWidth="1"/>
    <col min="9982" max="9982" width="9" style="2" customWidth="1"/>
    <col min="9983" max="9983" width="11.42578125" style="2" customWidth="1"/>
    <col min="9984" max="9984" width="5.28515625" style="2" customWidth="1"/>
    <col min="9985" max="9985" width="11.7109375" style="2" customWidth="1"/>
    <col min="9986" max="9986" width="5.140625" style="2" customWidth="1"/>
    <col min="9987" max="9987" width="11.140625" style="2" customWidth="1"/>
    <col min="9988" max="9988" width="5.42578125" style="2" customWidth="1"/>
    <col min="9989" max="9989" width="12.28515625" style="2" customWidth="1"/>
    <col min="9990" max="9990" width="11.42578125" style="2" customWidth="1"/>
    <col min="9991" max="9991" width="4.7109375" style="2" customWidth="1"/>
    <col min="9992" max="9992" width="12.42578125" style="2" customWidth="1"/>
    <col min="9993" max="10235" width="12.42578125" style="2"/>
    <col min="10236" max="10236" width="1.28515625" style="2" customWidth="1"/>
    <col min="10237" max="10237" width="10.28515625" style="2" customWidth="1"/>
    <col min="10238" max="10238" width="9" style="2" customWidth="1"/>
    <col min="10239" max="10239" width="11.42578125" style="2" customWidth="1"/>
    <col min="10240" max="10240" width="5.28515625" style="2" customWidth="1"/>
    <col min="10241" max="10241" width="11.7109375" style="2" customWidth="1"/>
    <col min="10242" max="10242" width="5.140625" style="2" customWidth="1"/>
    <col min="10243" max="10243" width="11.140625" style="2" customWidth="1"/>
    <col min="10244" max="10244" width="5.42578125" style="2" customWidth="1"/>
    <col min="10245" max="10245" width="12.28515625" style="2" customWidth="1"/>
    <col min="10246" max="10246" width="11.42578125" style="2" customWidth="1"/>
    <col min="10247" max="10247" width="4.7109375" style="2" customWidth="1"/>
    <col min="10248" max="10248" width="12.42578125" style="2" customWidth="1"/>
    <col min="10249" max="10491" width="12.42578125" style="2"/>
    <col min="10492" max="10492" width="1.28515625" style="2" customWidth="1"/>
    <col min="10493" max="10493" width="10.28515625" style="2" customWidth="1"/>
    <col min="10494" max="10494" width="9" style="2" customWidth="1"/>
    <col min="10495" max="10495" width="11.42578125" style="2" customWidth="1"/>
    <col min="10496" max="10496" width="5.28515625" style="2" customWidth="1"/>
    <col min="10497" max="10497" width="11.7109375" style="2" customWidth="1"/>
    <col min="10498" max="10498" width="5.140625" style="2" customWidth="1"/>
    <col min="10499" max="10499" width="11.140625" style="2" customWidth="1"/>
    <col min="10500" max="10500" width="5.42578125" style="2" customWidth="1"/>
    <col min="10501" max="10501" width="12.28515625" style="2" customWidth="1"/>
    <col min="10502" max="10502" width="11.42578125" style="2" customWidth="1"/>
    <col min="10503" max="10503" width="4.7109375" style="2" customWidth="1"/>
    <col min="10504" max="10504" width="12.42578125" style="2" customWidth="1"/>
    <col min="10505" max="10747" width="12.42578125" style="2"/>
    <col min="10748" max="10748" width="1.28515625" style="2" customWidth="1"/>
    <col min="10749" max="10749" width="10.28515625" style="2" customWidth="1"/>
    <col min="10750" max="10750" width="9" style="2" customWidth="1"/>
    <col min="10751" max="10751" width="11.42578125" style="2" customWidth="1"/>
    <col min="10752" max="10752" width="5.28515625" style="2" customWidth="1"/>
    <col min="10753" max="10753" width="11.7109375" style="2" customWidth="1"/>
    <col min="10754" max="10754" width="5.140625" style="2" customWidth="1"/>
    <col min="10755" max="10755" width="11.140625" style="2" customWidth="1"/>
    <col min="10756" max="10756" width="5.42578125" style="2" customWidth="1"/>
    <col min="10757" max="10757" width="12.28515625" style="2" customWidth="1"/>
    <col min="10758" max="10758" width="11.42578125" style="2" customWidth="1"/>
    <col min="10759" max="10759" width="4.7109375" style="2" customWidth="1"/>
    <col min="10760" max="10760" width="12.42578125" style="2" customWidth="1"/>
    <col min="10761" max="11003" width="12.42578125" style="2"/>
    <col min="11004" max="11004" width="1.28515625" style="2" customWidth="1"/>
    <col min="11005" max="11005" width="10.28515625" style="2" customWidth="1"/>
    <col min="11006" max="11006" width="9" style="2" customWidth="1"/>
    <col min="11007" max="11007" width="11.42578125" style="2" customWidth="1"/>
    <col min="11008" max="11008" width="5.28515625" style="2" customWidth="1"/>
    <col min="11009" max="11009" width="11.7109375" style="2" customWidth="1"/>
    <col min="11010" max="11010" width="5.140625" style="2" customWidth="1"/>
    <col min="11011" max="11011" width="11.140625" style="2" customWidth="1"/>
    <col min="11012" max="11012" width="5.42578125" style="2" customWidth="1"/>
    <col min="11013" max="11013" width="12.28515625" style="2" customWidth="1"/>
    <col min="11014" max="11014" width="11.42578125" style="2" customWidth="1"/>
    <col min="11015" max="11015" width="4.7109375" style="2" customWidth="1"/>
    <col min="11016" max="11016" width="12.42578125" style="2" customWidth="1"/>
    <col min="11017" max="11259" width="12.42578125" style="2"/>
    <col min="11260" max="11260" width="1.28515625" style="2" customWidth="1"/>
    <col min="11261" max="11261" width="10.28515625" style="2" customWidth="1"/>
    <col min="11262" max="11262" width="9" style="2" customWidth="1"/>
    <col min="11263" max="11263" width="11.42578125" style="2" customWidth="1"/>
    <col min="11264" max="11264" width="5.28515625" style="2" customWidth="1"/>
    <col min="11265" max="11265" width="11.7109375" style="2" customWidth="1"/>
    <col min="11266" max="11266" width="5.140625" style="2" customWidth="1"/>
    <col min="11267" max="11267" width="11.140625" style="2" customWidth="1"/>
    <col min="11268" max="11268" width="5.42578125" style="2" customWidth="1"/>
    <col min="11269" max="11269" width="12.28515625" style="2" customWidth="1"/>
    <col min="11270" max="11270" width="11.42578125" style="2" customWidth="1"/>
    <col min="11271" max="11271" width="4.7109375" style="2" customWidth="1"/>
    <col min="11272" max="11272" width="12.42578125" style="2" customWidth="1"/>
    <col min="11273" max="11515" width="12.42578125" style="2"/>
    <col min="11516" max="11516" width="1.28515625" style="2" customWidth="1"/>
    <col min="11517" max="11517" width="10.28515625" style="2" customWidth="1"/>
    <col min="11518" max="11518" width="9" style="2" customWidth="1"/>
    <col min="11519" max="11519" width="11.42578125" style="2" customWidth="1"/>
    <col min="11520" max="11520" width="5.28515625" style="2" customWidth="1"/>
    <col min="11521" max="11521" width="11.7109375" style="2" customWidth="1"/>
    <col min="11522" max="11522" width="5.140625" style="2" customWidth="1"/>
    <col min="11523" max="11523" width="11.140625" style="2" customWidth="1"/>
    <col min="11524" max="11524" width="5.42578125" style="2" customWidth="1"/>
    <col min="11525" max="11525" width="12.28515625" style="2" customWidth="1"/>
    <col min="11526" max="11526" width="11.42578125" style="2" customWidth="1"/>
    <col min="11527" max="11527" width="4.7109375" style="2" customWidth="1"/>
    <col min="11528" max="11528" width="12.42578125" style="2" customWidth="1"/>
    <col min="11529" max="11771" width="12.42578125" style="2"/>
    <col min="11772" max="11772" width="1.28515625" style="2" customWidth="1"/>
    <col min="11773" max="11773" width="10.28515625" style="2" customWidth="1"/>
    <col min="11774" max="11774" width="9" style="2" customWidth="1"/>
    <col min="11775" max="11775" width="11.42578125" style="2" customWidth="1"/>
    <col min="11776" max="11776" width="5.28515625" style="2" customWidth="1"/>
    <col min="11777" max="11777" width="11.7109375" style="2" customWidth="1"/>
    <col min="11778" max="11778" width="5.140625" style="2" customWidth="1"/>
    <col min="11779" max="11779" width="11.140625" style="2" customWidth="1"/>
    <col min="11780" max="11780" width="5.42578125" style="2" customWidth="1"/>
    <col min="11781" max="11781" width="12.28515625" style="2" customWidth="1"/>
    <col min="11782" max="11782" width="11.42578125" style="2" customWidth="1"/>
    <col min="11783" max="11783" width="4.7109375" style="2" customWidth="1"/>
    <col min="11784" max="11784" width="12.42578125" style="2" customWidth="1"/>
    <col min="11785" max="12027" width="12.42578125" style="2"/>
    <col min="12028" max="12028" width="1.28515625" style="2" customWidth="1"/>
    <col min="12029" max="12029" width="10.28515625" style="2" customWidth="1"/>
    <col min="12030" max="12030" width="9" style="2" customWidth="1"/>
    <col min="12031" max="12031" width="11.42578125" style="2" customWidth="1"/>
    <col min="12032" max="12032" width="5.28515625" style="2" customWidth="1"/>
    <col min="12033" max="12033" width="11.7109375" style="2" customWidth="1"/>
    <col min="12034" max="12034" width="5.140625" style="2" customWidth="1"/>
    <col min="12035" max="12035" width="11.140625" style="2" customWidth="1"/>
    <col min="12036" max="12036" width="5.42578125" style="2" customWidth="1"/>
    <col min="12037" max="12037" width="12.28515625" style="2" customWidth="1"/>
    <col min="12038" max="12038" width="11.42578125" style="2" customWidth="1"/>
    <col min="12039" max="12039" width="4.7109375" style="2" customWidth="1"/>
    <col min="12040" max="12040" width="12.42578125" style="2" customWidth="1"/>
    <col min="12041" max="12283" width="12.42578125" style="2"/>
    <col min="12284" max="12284" width="1.28515625" style="2" customWidth="1"/>
    <col min="12285" max="12285" width="10.28515625" style="2" customWidth="1"/>
    <col min="12286" max="12286" width="9" style="2" customWidth="1"/>
    <col min="12287" max="12287" width="11.42578125" style="2" customWidth="1"/>
    <col min="12288" max="12288" width="5.28515625" style="2" customWidth="1"/>
    <col min="12289" max="12289" width="11.7109375" style="2" customWidth="1"/>
    <col min="12290" max="12290" width="5.140625" style="2" customWidth="1"/>
    <col min="12291" max="12291" width="11.140625" style="2" customWidth="1"/>
    <col min="12292" max="12292" width="5.42578125" style="2" customWidth="1"/>
    <col min="12293" max="12293" width="12.28515625" style="2" customWidth="1"/>
    <col min="12294" max="12294" width="11.42578125" style="2" customWidth="1"/>
    <col min="12295" max="12295" width="4.7109375" style="2" customWidth="1"/>
    <col min="12296" max="12296" width="12.42578125" style="2" customWidth="1"/>
    <col min="12297" max="12539" width="12.42578125" style="2"/>
    <col min="12540" max="12540" width="1.28515625" style="2" customWidth="1"/>
    <col min="12541" max="12541" width="10.28515625" style="2" customWidth="1"/>
    <col min="12542" max="12542" width="9" style="2" customWidth="1"/>
    <col min="12543" max="12543" width="11.42578125" style="2" customWidth="1"/>
    <col min="12544" max="12544" width="5.28515625" style="2" customWidth="1"/>
    <col min="12545" max="12545" width="11.7109375" style="2" customWidth="1"/>
    <col min="12546" max="12546" width="5.140625" style="2" customWidth="1"/>
    <col min="12547" max="12547" width="11.140625" style="2" customWidth="1"/>
    <col min="12548" max="12548" width="5.42578125" style="2" customWidth="1"/>
    <col min="12549" max="12549" width="12.28515625" style="2" customWidth="1"/>
    <col min="12550" max="12550" width="11.42578125" style="2" customWidth="1"/>
    <col min="12551" max="12551" width="4.7109375" style="2" customWidth="1"/>
    <col min="12552" max="12552" width="12.42578125" style="2" customWidth="1"/>
    <col min="12553" max="12795" width="12.42578125" style="2"/>
    <col min="12796" max="12796" width="1.28515625" style="2" customWidth="1"/>
    <col min="12797" max="12797" width="10.28515625" style="2" customWidth="1"/>
    <col min="12798" max="12798" width="9" style="2" customWidth="1"/>
    <col min="12799" max="12799" width="11.42578125" style="2" customWidth="1"/>
    <col min="12800" max="12800" width="5.28515625" style="2" customWidth="1"/>
    <col min="12801" max="12801" width="11.7109375" style="2" customWidth="1"/>
    <col min="12802" max="12802" width="5.140625" style="2" customWidth="1"/>
    <col min="12803" max="12803" width="11.140625" style="2" customWidth="1"/>
    <col min="12804" max="12804" width="5.42578125" style="2" customWidth="1"/>
    <col min="12805" max="12805" width="12.28515625" style="2" customWidth="1"/>
    <col min="12806" max="12806" width="11.42578125" style="2" customWidth="1"/>
    <col min="12807" max="12807" width="4.7109375" style="2" customWidth="1"/>
    <col min="12808" max="12808" width="12.42578125" style="2" customWidth="1"/>
    <col min="12809" max="13051" width="12.42578125" style="2"/>
    <col min="13052" max="13052" width="1.28515625" style="2" customWidth="1"/>
    <col min="13053" max="13053" width="10.28515625" style="2" customWidth="1"/>
    <col min="13054" max="13054" width="9" style="2" customWidth="1"/>
    <col min="13055" max="13055" width="11.42578125" style="2" customWidth="1"/>
    <col min="13056" max="13056" width="5.28515625" style="2" customWidth="1"/>
    <col min="13057" max="13057" width="11.7109375" style="2" customWidth="1"/>
    <col min="13058" max="13058" width="5.140625" style="2" customWidth="1"/>
    <col min="13059" max="13059" width="11.140625" style="2" customWidth="1"/>
    <col min="13060" max="13060" width="5.42578125" style="2" customWidth="1"/>
    <col min="13061" max="13061" width="12.28515625" style="2" customWidth="1"/>
    <col min="13062" max="13062" width="11.42578125" style="2" customWidth="1"/>
    <col min="13063" max="13063" width="4.7109375" style="2" customWidth="1"/>
    <col min="13064" max="13064" width="12.42578125" style="2" customWidth="1"/>
    <col min="13065" max="13307" width="12.42578125" style="2"/>
    <col min="13308" max="13308" width="1.28515625" style="2" customWidth="1"/>
    <col min="13309" max="13309" width="10.28515625" style="2" customWidth="1"/>
    <col min="13310" max="13310" width="9" style="2" customWidth="1"/>
    <col min="13311" max="13311" width="11.42578125" style="2" customWidth="1"/>
    <col min="13312" max="13312" width="5.28515625" style="2" customWidth="1"/>
    <col min="13313" max="13313" width="11.7109375" style="2" customWidth="1"/>
    <col min="13314" max="13314" width="5.140625" style="2" customWidth="1"/>
    <col min="13315" max="13315" width="11.140625" style="2" customWidth="1"/>
    <col min="13316" max="13316" width="5.42578125" style="2" customWidth="1"/>
    <col min="13317" max="13317" width="12.28515625" style="2" customWidth="1"/>
    <col min="13318" max="13318" width="11.42578125" style="2" customWidth="1"/>
    <col min="13319" max="13319" width="4.7109375" style="2" customWidth="1"/>
    <col min="13320" max="13320" width="12.42578125" style="2" customWidth="1"/>
    <col min="13321" max="13563" width="12.42578125" style="2"/>
    <col min="13564" max="13564" width="1.28515625" style="2" customWidth="1"/>
    <col min="13565" max="13565" width="10.28515625" style="2" customWidth="1"/>
    <col min="13566" max="13566" width="9" style="2" customWidth="1"/>
    <col min="13567" max="13567" width="11.42578125" style="2" customWidth="1"/>
    <col min="13568" max="13568" width="5.28515625" style="2" customWidth="1"/>
    <col min="13569" max="13569" width="11.7109375" style="2" customWidth="1"/>
    <col min="13570" max="13570" width="5.140625" style="2" customWidth="1"/>
    <col min="13571" max="13571" width="11.140625" style="2" customWidth="1"/>
    <col min="13572" max="13572" width="5.42578125" style="2" customWidth="1"/>
    <col min="13573" max="13573" width="12.28515625" style="2" customWidth="1"/>
    <col min="13574" max="13574" width="11.42578125" style="2" customWidth="1"/>
    <col min="13575" max="13575" width="4.7109375" style="2" customWidth="1"/>
    <col min="13576" max="13576" width="12.42578125" style="2" customWidth="1"/>
    <col min="13577" max="13819" width="12.42578125" style="2"/>
    <col min="13820" max="13820" width="1.28515625" style="2" customWidth="1"/>
    <col min="13821" max="13821" width="10.28515625" style="2" customWidth="1"/>
    <col min="13822" max="13822" width="9" style="2" customWidth="1"/>
    <col min="13823" max="13823" width="11.42578125" style="2" customWidth="1"/>
    <col min="13824" max="13824" width="5.28515625" style="2" customWidth="1"/>
    <col min="13825" max="13825" width="11.7109375" style="2" customWidth="1"/>
    <col min="13826" max="13826" width="5.140625" style="2" customWidth="1"/>
    <col min="13827" max="13827" width="11.140625" style="2" customWidth="1"/>
    <col min="13828" max="13828" width="5.42578125" style="2" customWidth="1"/>
    <col min="13829" max="13829" width="12.28515625" style="2" customWidth="1"/>
    <col min="13830" max="13830" width="11.42578125" style="2" customWidth="1"/>
    <col min="13831" max="13831" width="4.7109375" style="2" customWidth="1"/>
    <col min="13832" max="13832" width="12.42578125" style="2" customWidth="1"/>
    <col min="13833" max="14075" width="12.42578125" style="2"/>
    <col min="14076" max="14076" width="1.28515625" style="2" customWidth="1"/>
    <col min="14077" max="14077" width="10.28515625" style="2" customWidth="1"/>
    <col min="14078" max="14078" width="9" style="2" customWidth="1"/>
    <col min="14079" max="14079" width="11.42578125" style="2" customWidth="1"/>
    <col min="14080" max="14080" width="5.28515625" style="2" customWidth="1"/>
    <col min="14081" max="14081" width="11.7109375" style="2" customWidth="1"/>
    <col min="14082" max="14082" width="5.140625" style="2" customWidth="1"/>
    <col min="14083" max="14083" width="11.140625" style="2" customWidth="1"/>
    <col min="14084" max="14084" width="5.42578125" style="2" customWidth="1"/>
    <col min="14085" max="14085" width="12.28515625" style="2" customWidth="1"/>
    <col min="14086" max="14086" width="11.42578125" style="2" customWidth="1"/>
    <col min="14087" max="14087" width="4.7109375" style="2" customWidth="1"/>
    <col min="14088" max="14088" width="12.42578125" style="2" customWidth="1"/>
    <col min="14089" max="14331" width="12.42578125" style="2"/>
    <col min="14332" max="14332" width="1.28515625" style="2" customWidth="1"/>
    <col min="14333" max="14333" width="10.28515625" style="2" customWidth="1"/>
    <col min="14334" max="14334" width="9" style="2" customWidth="1"/>
    <col min="14335" max="14335" width="11.42578125" style="2" customWidth="1"/>
    <col min="14336" max="14336" width="5.28515625" style="2" customWidth="1"/>
    <col min="14337" max="14337" width="11.7109375" style="2" customWidth="1"/>
    <col min="14338" max="14338" width="5.140625" style="2" customWidth="1"/>
    <col min="14339" max="14339" width="11.140625" style="2" customWidth="1"/>
    <col min="14340" max="14340" width="5.42578125" style="2" customWidth="1"/>
    <col min="14341" max="14341" width="12.28515625" style="2" customWidth="1"/>
    <col min="14342" max="14342" width="11.42578125" style="2" customWidth="1"/>
    <col min="14343" max="14343" width="4.7109375" style="2" customWidth="1"/>
    <col min="14344" max="14344" width="12.42578125" style="2" customWidth="1"/>
    <col min="14345" max="14587" width="12.42578125" style="2"/>
    <col min="14588" max="14588" width="1.28515625" style="2" customWidth="1"/>
    <col min="14589" max="14589" width="10.28515625" style="2" customWidth="1"/>
    <col min="14590" max="14590" width="9" style="2" customWidth="1"/>
    <col min="14591" max="14591" width="11.42578125" style="2" customWidth="1"/>
    <col min="14592" max="14592" width="5.28515625" style="2" customWidth="1"/>
    <col min="14593" max="14593" width="11.7109375" style="2" customWidth="1"/>
    <col min="14594" max="14594" width="5.140625" style="2" customWidth="1"/>
    <col min="14595" max="14595" width="11.140625" style="2" customWidth="1"/>
    <col min="14596" max="14596" width="5.42578125" style="2" customWidth="1"/>
    <col min="14597" max="14597" width="12.28515625" style="2" customWidth="1"/>
    <col min="14598" max="14598" width="11.42578125" style="2" customWidth="1"/>
    <col min="14599" max="14599" width="4.7109375" style="2" customWidth="1"/>
    <col min="14600" max="14600" width="12.42578125" style="2" customWidth="1"/>
    <col min="14601" max="14843" width="12.42578125" style="2"/>
    <col min="14844" max="14844" width="1.28515625" style="2" customWidth="1"/>
    <col min="14845" max="14845" width="10.28515625" style="2" customWidth="1"/>
    <col min="14846" max="14846" width="9" style="2" customWidth="1"/>
    <col min="14847" max="14847" width="11.42578125" style="2" customWidth="1"/>
    <col min="14848" max="14848" width="5.28515625" style="2" customWidth="1"/>
    <col min="14849" max="14849" width="11.7109375" style="2" customWidth="1"/>
    <col min="14850" max="14850" width="5.140625" style="2" customWidth="1"/>
    <col min="14851" max="14851" width="11.140625" style="2" customWidth="1"/>
    <col min="14852" max="14852" width="5.42578125" style="2" customWidth="1"/>
    <col min="14853" max="14853" width="12.28515625" style="2" customWidth="1"/>
    <col min="14854" max="14854" width="11.42578125" style="2" customWidth="1"/>
    <col min="14855" max="14855" width="4.7109375" style="2" customWidth="1"/>
    <col min="14856" max="14856" width="12.42578125" style="2" customWidth="1"/>
    <col min="14857" max="15099" width="12.42578125" style="2"/>
    <col min="15100" max="15100" width="1.28515625" style="2" customWidth="1"/>
    <col min="15101" max="15101" width="10.28515625" style="2" customWidth="1"/>
    <col min="15102" max="15102" width="9" style="2" customWidth="1"/>
    <col min="15103" max="15103" width="11.42578125" style="2" customWidth="1"/>
    <col min="15104" max="15104" width="5.28515625" style="2" customWidth="1"/>
    <col min="15105" max="15105" width="11.7109375" style="2" customWidth="1"/>
    <col min="15106" max="15106" width="5.140625" style="2" customWidth="1"/>
    <col min="15107" max="15107" width="11.140625" style="2" customWidth="1"/>
    <col min="15108" max="15108" width="5.42578125" style="2" customWidth="1"/>
    <col min="15109" max="15109" width="12.28515625" style="2" customWidth="1"/>
    <col min="15110" max="15110" width="11.42578125" style="2" customWidth="1"/>
    <col min="15111" max="15111" width="4.7109375" style="2" customWidth="1"/>
    <col min="15112" max="15112" width="12.42578125" style="2" customWidth="1"/>
    <col min="15113" max="15355" width="12.42578125" style="2"/>
    <col min="15356" max="15356" width="1.28515625" style="2" customWidth="1"/>
    <col min="15357" max="15357" width="10.28515625" style="2" customWidth="1"/>
    <col min="15358" max="15358" width="9" style="2" customWidth="1"/>
    <col min="15359" max="15359" width="11.42578125" style="2" customWidth="1"/>
    <col min="15360" max="15360" width="5.28515625" style="2" customWidth="1"/>
    <col min="15361" max="15361" width="11.7109375" style="2" customWidth="1"/>
    <col min="15362" max="15362" width="5.140625" style="2" customWidth="1"/>
    <col min="15363" max="15363" width="11.140625" style="2" customWidth="1"/>
    <col min="15364" max="15364" width="5.42578125" style="2" customWidth="1"/>
    <col min="15365" max="15365" width="12.28515625" style="2" customWidth="1"/>
    <col min="15366" max="15366" width="11.42578125" style="2" customWidth="1"/>
    <col min="15367" max="15367" width="4.7109375" style="2" customWidth="1"/>
    <col min="15368" max="15368" width="12.42578125" style="2" customWidth="1"/>
    <col min="15369" max="15611" width="12.42578125" style="2"/>
    <col min="15612" max="15612" width="1.28515625" style="2" customWidth="1"/>
    <col min="15613" max="15613" width="10.28515625" style="2" customWidth="1"/>
    <col min="15614" max="15614" width="9" style="2" customWidth="1"/>
    <col min="15615" max="15615" width="11.42578125" style="2" customWidth="1"/>
    <col min="15616" max="15616" width="5.28515625" style="2" customWidth="1"/>
    <col min="15617" max="15617" width="11.7109375" style="2" customWidth="1"/>
    <col min="15618" max="15618" width="5.140625" style="2" customWidth="1"/>
    <col min="15619" max="15619" width="11.140625" style="2" customWidth="1"/>
    <col min="15620" max="15620" width="5.42578125" style="2" customWidth="1"/>
    <col min="15621" max="15621" width="12.28515625" style="2" customWidth="1"/>
    <col min="15622" max="15622" width="11.42578125" style="2" customWidth="1"/>
    <col min="15623" max="15623" width="4.7109375" style="2" customWidth="1"/>
    <col min="15624" max="15624" width="12.42578125" style="2" customWidth="1"/>
    <col min="15625" max="15867" width="12.42578125" style="2"/>
    <col min="15868" max="15868" width="1.28515625" style="2" customWidth="1"/>
    <col min="15869" max="15869" width="10.28515625" style="2" customWidth="1"/>
    <col min="15870" max="15870" width="9" style="2" customWidth="1"/>
    <col min="15871" max="15871" width="11.42578125" style="2" customWidth="1"/>
    <col min="15872" max="15872" width="5.28515625" style="2" customWidth="1"/>
    <col min="15873" max="15873" width="11.7109375" style="2" customWidth="1"/>
    <col min="15874" max="15874" width="5.140625" style="2" customWidth="1"/>
    <col min="15875" max="15875" width="11.140625" style="2" customWidth="1"/>
    <col min="15876" max="15876" width="5.42578125" style="2" customWidth="1"/>
    <col min="15877" max="15877" width="12.28515625" style="2" customWidth="1"/>
    <col min="15878" max="15878" width="11.42578125" style="2" customWidth="1"/>
    <col min="15879" max="15879" width="4.7109375" style="2" customWidth="1"/>
    <col min="15880" max="15880" width="12.42578125" style="2" customWidth="1"/>
    <col min="15881" max="16123" width="12.42578125" style="2"/>
    <col min="16124" max="16124" width="1.28515625" style="2" customWidth="1"/>
    <col min="16125" max="16125" width="10.28515625" style="2" customWidth="1"/>
    <col min="16126" max="16126" width="9" style="2" customWidth="1"/>
    <col min="16127" max="16127" width="11.42578125" style="2" customWidth="1"/>
    <col min="16128" max="16128" width="5.28515625" style="2" customWidth="1"/>
    <col min="16129" max="16129" width="11.7109375" style="2" customWidth="1"/>
    <col min="16130" max="16130" width="5.140625" style="2" customWidth="1"/>
    <col min="16131" max="16131" width="11.140625" style="2" customWidth="1"/>
    <col min="16132" max="16132" width="5.42578125" style="2" customWidth="1"/>
    <col min="16133" max="16133" width="12.28515625" style="2" customWidth="1"/>
    <col min="16134" max="16134" width="11.42578125" style="2" customWidth="1"/>
    <col min="16135" max="16135" width="4.7109375" style="2" customWidth="1"/>
    <col min="16136" max="16136" width="12.42578125" style="2" customWidth="1"/>
    <col min="16137" max="16384" width="12.42578125" style="2"/>
  </cols>
  <sheetData>
    <row r="1" spans="1:25" ht="16.5" customHeight="1" x14ac:dyDescent="0.25">
      <c r="B1" s="804" t="s">
        <v>211</v>
      </c>
      <c r="C1" s="804"/>
      <c r="D1" s="804"/>
      <c r="E1" s="804"/>
      <c r="F1" s="804"/>
      <c r="G1" s="804"/>
      <c r="H1" s="804"/>
      <c r="I1" s="804"/>
      <c r="J1" s="804"/>
      <c r="K1" s="804"/>
      <c r="L1" s="804"/>
      <c r="M1" s="804"/>
      <c r="N1" s="804"/>
      <c r="O1" s="804"/>
      <c r="P1" s="805"/>
      <c r="Q1" s="186"/>
      <c r="R1" s="3"/>
      <c r="S1" s="3"/>
    </row>
    <row r="2" spans="1:25" ht="16.5" customHeight="1" x14ac:dyDescent="0.2">
      <c r="B2" s="806" t="s">
        <v>212</v>
      </c>
      <c r="C2" s="806"/>
      <c r="D2" s="806"/>
      <c r="E2" s="806"/>
      <c r="F2" s="806"/>
      <c r="G2" s="806"/>
      <c r="H2" s="806"/>
      <c r="I2" s="806"/>
      <c r="J2" s="806"/>
      <c r="K2" s="806"/>
      <c r="L2" s="806"/>
      <c r="M2" s="806"/>
      <c r="N2" s="806"/>
      <c r="O2" s="806"/>
      <c r="P2" s="807"/>
      <c r="Q2" s="187"/>
      <c r="R2" s="62"/>
      <c r="S2" s="62"/>
    </row>
    <row r="3" spans="1:25" ht="3.75" customHeight="1" thickBot="1" x14ac:dyDescent="0.25">
      <c r="A3" s="4"/>
      <c r="B3" s="5"/>
      <c r="C3" s="199"/>
      <c r="D3" s="6"/>
      <c r="E3" s="6"/>
      <c r="F3" s="128"/>
      <c r="G3" s="6"/>
      <c r="H3" s="6"/>
      <c r="I3" s="128"/>
      <c r="J3" s="6"/>
      <c r="K3" s="6"/>
      <c r="L3" s="128"/>
      <c r="M3" s="6"/>
      <c r="N3" s="7"/>
      <c r="O3" s="147"/>
      <c r="P3" s="5"/>
      <c r="Q3" s="192"/>
      <c r="R3" s="5"/>
      <c r="S3" s="5"/>
    </row>
    <row r="4" spans="1:25" ht="4.5" customHeight="1" x14ac:dyDescent="0.2">
      <c r="A4" s="3"/>
      <c r="B4" s="3"/>
      <c r="C4" s="200"/>
      <c r="D4" s="5"/>
      <c r="E4" s="5"/>
      <c r="F4" s="129"/>
      <c r="G4" s="5"/>
      <c r="H4" s="5"/>
      <c r="I4" s="129"/>
      <c r="J4" s="5"/>
      <c r="K4" s="5"/>
      <c r="L4" s="129"/>
      <c r="M4" s="5"/>
      <c r="N4" s="7"/>
      <c r="O4" s="147"/>
      <c r="P4" s="5"/>
      <c r="Q4" s="192"/>
      <c r="R4" s="5"/>
      <c r="S4" s="5"/>
    </row>
    <row r="5" spans="1:25" ht="7.5" customHeight="1" x14ac:dyDescent="0.25">
      <c r="A5" s="3" t="s">
        <v>135</v>
      </c>
      <c r="B5" s="8"/>
      <c r="C5" s="808" t="s">
        <v>136</v>
      </c>
      <c r="D5" s="804" t="s">
        <v>137</v>
      </c>
      <c r="E5" s="805"/>
      <c r="F5" s="153"/>
      <c r="G5" s="804" t="s">
        <v>138</v>
      </c>
      <c r="H5" s="805"/>
      <c r="I5" s="153"/>
      <c r="J5" s="804" t="s">
        <v>139</v>
      </c>
      <c r="K5" s="810"/>
      <c r="L5" s="158"/>
      <c r="M5" s="804" t="s">
        <v>140</v>
      </c>
      <c r="N5" s="805"/>
      <c r="O5" s="153"/>
      <c r="P5" s="9"/>
      <c r="Q5" s="188"/>
      <c r="R5" s="64"/>
      <c r="S5" s="64"/>
    </row>
    <row r="6" spans="1:25" ht="19.5" customHeight="1" x14ac:dyDescent="0.25">
      <c r="A6" s="3"/>
      <c r="B6" s="10"/>
      <c r="C6" s="809"/>
      <c r="D6" s="805"/>
      <c r="E6" s="805"/>
      <c r="F6" s="153"/>
      <c r="G6" s="805"/>
      <c r="H6" s="805"/>
      <c r="I6" s="153"/>
      <c r="J6" s="810"/>
      <c r="K6" s="810"/>
      <c r="L6" s="158"/>
      <c r="M6" s="805"/>
      <c r="N6" s="805"/>
      <c r="O6" s="153"/>
      <c r="P6" s="9"/>
      <c r="Q6" s="189"/>
      <c r="R6" s="65"/>
      <c r="S6" s="65"/>
    </row>
    <row r="7" spans="1:25" ht="12.75" customHeight="1" x14ac:dyDescent="0.25">
      <c r="A7" s="3"/>
      <c r="B7" s="11"/>
      <c r="C7" s="201" t="s">
        <v>141</v>
      </c>
      <c r="D7" s="806" t="s">
        <v>142</v>
      </c>
      <c r="E7" s="807"/>
      <c r="F7" s="154"/>
      <c r="G7" s="806" t="s">
        <v>143</v>
      </c>
      <c r="H7" s="807"/>
      <c r="I7" s="154"/>
      <c r="J7" s="806" t="s">
        <v>144</v>
      </c>
      <c r="K7" s="812"/>
      <c r="L7" s="159"/>
      <c r="M7" s="814" t="s">
        <v>145</v>
      </c>
      <c r="N7" s="805"/>
      <c r="O7" s="153"/>
      <c r="P7" s="12"/>
      <c r="Q7" s="190"/>
      <c r="R7" s="66"/>
      <c r="S7" s="66"/>
    </row>
    <row r="8" spans="1:25" ht="18" customHeight="1" x14ac:dyDescent="0.25">
      <c r="A8" s="3"/>
      <c r="B8" s="13"/>
      <c r="C8" s="202"/>
      <c r="D8" s="811"/>
      <c r="E8" s="811"/>
      <c r="F8" s="155"/>
      <c r="G8" s="811"/>
      <c r="H8" s="811"/>
      <c r="I8" s="155"/>
      <c r="J8" s="813"/>
      <c r="K8" s="813"/>
      <c r="L8" s="159"/>
      <c r="M8" s="815" t="s">
        <v>146</v>
      </c>
      <c r="N8" s="815"/>
      <c r="O8" s="145"/>
      <c r="P8" s="12"/>
      <c r="Q8" s="190"/>
      <c r="R8" s="66"/>
      <c r="S8" s="66"/>
    </row>
    <row r="9" spans="1:25" ht="16.5" customHeight="1" thickBot="1" x14ac:dyDescent="0.25">
      <c r="A9" s="3"/>
      <c r="B9" s="13"/>
      <c r="C9" s="203"/>
      <c r="D9" s="801" t="s">
        <v>1</v>
      </c>
      <c r="E9" s="802"/>
      <c r="F9" s="802"/>
      <c r="G9" s="802"/>
      <c r="H9" s="802"/>
      <c r="I9" s="802"/>
      <c r="J9" s="802"/>
      <c r="K9" s="802"/>
      <c r="L9" s="160"/>
      <c r="M9" s="14" t="s">
        <v>147</v>
      </c>
      <c r="N9" s="14" t="s">
        <v>148</v>
      </c>
      <c r="O9" s="92"/>
      <c r="P9" s="15"/>
      <c r="Q9" s="38"/>
      <c r="R9" s="16"/>
      <c r="S9" s="16"/>
    </row>
    <row r="10" spans="1:25" ht="16.5" customHeight="1" thickTop="1" x14ac:dyDescent="0.2">
      <c r="A10" s="3"/>
      <c r="B10" s="13"/>
      <c r="C10" s="202" t="s">
        <v>221</v>
      </c>
      <c r="D10" s="72">
        <v>4315</v>
      </c>
      <c r="E10" s="15"/>
      <c r="F10" s="15"/>
      <c r="G10" s="15">
        <v>8585</v>
      </c>
      <c r="H10" s="15"/>
      <c r="I10" s="15"/>
      <c r="J10" s="15"/>
      <c r="K10" s="15"/>
      <c r="L10" s="163"/>
      <c r="M10" s="16"/>
      <c r="N10" s="16"/>
      <c r="O10" s="92"/>
      <c r="P10" s="15"/>
      <c r="Q10" s="38"/>
      <c r="R10" s="16"/>
      <c r="S10" s="16"/>
    </row>
    <row r="11" spans="1:25" ht="16.5" customHeight="1" x14ac:dyDescent="0.2">
      <c r="A11" s="3"/>
      <c r="B11" s="13"/>
      <c r="C11" s="200" t="s">
        <v>219</v>
      </c>
      <c r="D11" s="53">
        <v>4420</v>
      </c>
      <c r="E11" s="68"/>
      <c r="F11" s="130"/>
      <c r="G11" s="119">
        <v>8781</v>
      </c>
      <c r="H11" s="68"/>
      <c r="I11" s="130"/>
      <c r="J11" s="803">
        <f>P62</f>
        <v>17661.141300662508</v>
      </c>
      <c r="K11" s="803"/>
      <c r="L11" s="144"/>
      <c r="M11" s="21">
        <f>(J11-J12)/J12*100</f>
        <v>10.126003716048876</v>
      </c>
      <c r="N11" s="22">
        <f>(J11-J17)/J17*100</f>
        <v>12.915678669282707</v>
      </c>
      <c r="O11" s="148"/>
      <c r="P11" s="15"/>
      <c r="Q11" s="38"/>
      <c r="R11" s="16"/>
      <c r="S11" s="16"/>
    </row>
    <row r="12" spans="1:25" ht="16.5" customHeight="1" x14ac:dyDescent="0.2">
      <c r="A12" s="3"/>
      <c r="B12" s="90"/>
      <c r="C12" s="200" t="s">
        <v>217</v>
      </c>
      <c r="D12" s="53">
        <v>4181</v>
      </c>
      <c r="E12" s="118"/>
      <c r="F12" s="130"/>
      <c r="G12" s="119">
        <v>8259</v>
      </c>
      <c r="H12" s="118"/>
      <c r="I12" s="130"/>
      <c r="J12" s="803">
        <f>P63</f>
        <v>16037.212560804761</v>
      </c>
      <c r="K12" s="803"/>
      <c r="L12" s="144"/>
      <c r="M12" s="21">
        <f>(J12-J13)/J13*100</f>
        <v>6.6265743171771749</v>
      </c>
      <c r="N12" s="22">
        <f>(J12-J18)/J18*100</f>
        <v>7.7118178575106517</v>
      </c>
      <c r="O12" s="148"/>
      <c r="P12" s="120"/>
      <c r="Q12" s="38"/>
      <c r="R12" s="16"/>
      <c r="S12" s="16"/>
    </row>
    <row r="13" spans="1:25" ht="24.75" customHeight="1" x14ac:dyDescent="0.2">
      <c r="A13" s="4"/>
      <c r="B13" s="5"/>
      <c r="C13" s="59" t="s">
        <v>210</v>
      </c>
      <c r="D13" s="54">
        <v>3982</v>
      </c>
      <c r="E13" s="54"/>
      <c r="F13" s="131"/>
      <c r="G13" s="102">
        <v>7648</v>
      </c>
      <c r="H13" s="102"/>
      <c r="I13" s="140"/>
      <c r="J13" s="803">
        <f>P64</f>
        <v>15040.54</v>
      </c>
      <c r="K13" s="803"/>
      <c r="L13" s="144"/>
      <c r="M13" s="21">
        <f>(J13-J14)/J14*100</f>
        <v>-3.0858548309244975</v>
      </c>
      <c r="N13" s="22">
        <f>(J13-J19)/J19*100</f>
        <v>-5.9495997998999446</v>
      </c>
      <c r="O13" s="148"/>
      <c r="P13" s="17"/>
      <c r="Q13" s="191"/>
      <c r="R13" s="19"/>
      <c r="S13" s="19"/>
    </row>
    <row r="14" spans="1:25" s="103" customFormat="1" ht="18" customHeight="1" x14ac:dyDescent="0.2">
      <c r="A14" s="59"/>
      <c r="B14" s="54"/>
      <c r="C14" s="59" t="s">
        <v>208</v>
      </c>
      <c r="D14" s="54">
        <v>4153</v>
      </c>
      <c r="E14" s="54"/>
      <c r="F14" s="131"/>
      <c r="G14" s="102">
        <v>7766</v>
      </c>
      <c r="H14" s="102"/>
      <c r="I14" s="140"/>
      <c r="J14" s="803">
        <f>P65</f>
        <v>15519.44762424558</v>
      </c>
      <c r="K14" s="803"/>
      <c r="L14" s="144"/>
      <c r="M14" s="21">
        <f>(J14-J17)/J17*100</f>
        <v>-0.77713941406828013</v>
      </c>
      <c r="N14" s="22">
        <f>(J14-J20)/J20*100</f>
        <v>8.7557647109010546</v>
      </c>
      <c r="O14" s="148"/>
      <c r="P14" s="102"/>
      <c r="Q14" s="22"/>
      <c r="R14" s="241"/>
      <c r="S14" s="241"/>
      <c r="T14" s="59"/>
      <c r="U14" s="59"/>
      <c r="V14" s="59"/>
      <c r="W14" s="59"/>
      <c r="X14" s="59"/>
      <c r="Y14" s="59"/>
    </row>
    <row r="15" spans="1:25" s="103" customFormat="1" ht="18" customHeight="1" x14ac:dyDescent="0.2">
      <c r="A15" s="59"/>
      <c r="B15" s="54"/>
      <c r="C15" s="59"/>
      <c r="D15" s="54"/>
      <c r="E15" s="54"/>
      <c r="F15" s="131"/>
      <c r="G15" s="102"/>
      <c r="H15" s="102"/>
      <c r="I15" s="140"/>
      <c r="J15" s="241"/>
      <c r="K15" s="241"/>
      <c r="L15" s="144"/>
      <c r="M15" s="21"/>
      <c r="N15" s="22"/>
      <c r="O15" s="148"/>
      <c r="P15" s="102"/>
      <c r="Q15" s="22"/>
      <c r="R15" s="241"/>
      <c r="S15" s="241"/>
      <c r="T15" s="59"/>
      <c r="U15" s="59"/>
      <c r="V15" s="59"/>
      <c r="W15" s="59"/>
      <c r="X15" s="59"/>
      <c r="Y15" s="59"/>
    </row>
    <row r="16" spans="1:25" ht="18" customHeight="1" x14ac:dyDescent="0.2">
      <c r="A16" s="4"/>
      <c r="B16" s="5"/>
      <c r="C16" s="204"/>
      <c r="D16" s="5"/>
      <c r="E16" s="5"/>
      <c r="F16" s="129"/>
      <c r="G16" s="17"/>
      <c r="H16" s="17"/>
      <c r="I16" s="141"/>
      <c r="J16" s="17"/>
      <c r="K16" s="17"/>
      <c r="L16" s="141"/>
      <c r="M16" s="17"/>
      <c r="N16" s="18"/>
      <c r="O16" s="149"/>
      <c r="P16" s="17"/>
      <c r="Q16" s="191"/>
      <c r="R16" s="19"/>
      <c r="S16" s="19"/>
    </row>
    <row r="17" spans="1:19" s="2" customFormat="1" ht="18.75" customHeight="1" x14ac:dyDescent="0.2">
      <c r="A17" s="4"/>
      <c r="B17" s="5"/>
      <c r="C17" s="59" t="s">
        <v>207</v>
      </c>
      <c r="D17" s="94">
        <v>4387</v>
      </c>
      <c r="E17" s="16"/>
      <c r="F17" s="92"/>
      <c r="G17" s="93">
        <v>8038</v>
      </c>
      <c r="H17" s="93"/>
      <c r="I17" s="142"/>
      <c r="J17" s="816">
        <f>P66</f>
        <v>15641</v>
      </c>
      <c r="K17" s="817"/>
      <c r="L17" s="161"/>
      <c r="M17" s="21">
        <f>(J17-J18)/J18*100</f>
        <v>5.0507085768016662</v>
      </c>
      <c r="N17" s="22">
        <f>(J17-J22)/J22*100</f>
        <v>11.857255238503898</v>
      </c>
      <c r="O17" s="148"/>
      <c r="P17" s="17"/>
      <c r="Q17" s="191"/>
      <c r="R17" s="19"/>
      <c r="S17" s="19"/>
    </row>
    <row r="18" spans="1:19" s="2" customFormat="1" ht="18" customHeight="1" x14ac:dyDescent="0.2">
      <c r="A18" s="4"/>
      <c r="B18" s="5"/>
      <c r="C18" s="59" t="s">
        <v>202</v>
      </c>
      <c r="D18" s="94">
        <v>4447</v>
      </c>
      <c r="E18" s="16"/>
      <c r="F18" s="92"/>
      <c r="G18" s="93">
        <v>8065</v>
      </c>
      <c r="H18" s="93"/>
      <c r="I18" s="142"/>
      <c r="J18" s="816">
        <f>P67</f>
        <v>14889</v>
      </c>
      <c r="K18" s="817"/>
      <c r="L18" s="161"/>
      <c r="M18" s="21">
        <f>(J18-J19)/J19*100</f>
        <v>-6.8971985992996503</v>
      </c>
      <c r="N18" s="22">
        <f>(J18-J23)/J23*100</f>
        <v>0.16145307769929365</v>
      </c>
      <c r="O18" s="148"/>
      <c r="P18" s="17"/>
      <c r="Q18" s="191"/>
      <c r="R18" s="19"/>
      <c r="S18" s="19"/>
    </row>
    <row r="19" spans="1:19" s="2" customFormat="1" ht="20.100000000000001" customHeight="1" x14ac:dyDescent="0.2">
      <c r="A19" s="4"/>
      <c r="B19" s="5"/>
      <c r="C19" s="59" t="s">
        <v>149</v>
      </c>
      <c r="D19" s="24">
        <v>4294</v>
      </c>
      <c r="E19" s="4"/>
      <c r="F19" s="132"/>
      <c r="G19" s="93">
        <v>7571</v>
      </c>
      <c r="H19" s="17"/>
      <c r="I19" s="141"/>
      <c r="J19" s="816">
        <f>P68</f>
        <v>15992</v>
      </c>
      <c r="K19" s="817"/>
      <c r="L19" s="161"/>
      <c r="M19" s="21">
        <f>(J19-J20)/J20*100</f>
        <v>12.067274001401541</v>
      </c>
      <c r="N19" s="22">
        <f>(J19-J24)/J24*100</f>
        <v>2.2702564430517365</v>
      </c>
      <c r="O19" s="148"/>
      <c r="P19" s="17"/>
      <c r="Q19" s="191"/>
      <c r="R19" s="19"/>
      <c r="S19" s="19"/>
    </row>
    <row r="20" spans="1:19" s="2" customFormat="1" ht="20.100000000000001" customHeight="1" x14ac:dyDescent="0.2">
      <c r="A20" s="4"/>
      <c r="B20" s="5"/>
      <c r="C20" s="59" t="s">
        <v>150</v>
      </c>
      <c r="D20" s="24">
        <v>4242</v>
      </c>
      <c r="E20" s="4"/>
      <c r="F20" s="132"/>
      <c r="G20" s="93">
        <v>7344</v>
      </c>
      <c r="H20" s="17"/>
      <c r="I20" s="141"/>
      <c r="J20" s="816">
        <f>P69</f>
        <v>14270</v>
      </c>
      <c r="K20" s="819"/>
      <c r="L20" s="162"/>
      <c r="M20" s="21">
        <f>(J20-J22)/J22*100</f>
        <v>2.0524923120932561</v>
      </c>
      <c r="N20" s="22">
        <f>(J20-J25)/J25*100</f>
        <v>-8.125160958022148</v>
      </c>
      <c r="O20" s="148"/>
      <c r="P20" s="17"/>
      <c r="Q20" s="191"/>
      <c r="R20" s="19"/>
      <c r="S20" s="19"/>
    </row>
    <row r="21" spans="1:19" s="2" customFormat="1" ht="20.100000000000001" customHeight="1" x14ac:dyDescent="0.2">
      <c r="A21" s="4"/>
      <c r="B21" s="5"/>
      <c r="C21" s="204"/>
      <c r="D21" s="4"/>
      <c r="E21" s="4"/>
      <c r="F21" s="132"/>
      <c r="G21" s="19"/>
      <c r="H21" s="17"/>
      <c r="I21" s="141"/>
      <c r="J21" s="17"/>
      <c r="K21" s="17"/>
      <c r="L21" s="141"/>
      <c r="M21" s="17"/>
      <c r="N21" s="22"/>
      <c r="O21" s="148"/>
      <c r="P21" s="17"/>
      <c r="Q21" s="191"/>
      <c r="R21" s="19"/>
      <c r="S21" s="19"/>
    </row>
    <row r="22" spans="1:19" s="2" customFormat="1" ht="20.100000000000001" customHeight="1" x14ac:dyDescent="0.2">
      <c r="A22" s="4"/>
      <c r="B22" s="5"/>
      <c r="C22" s="59" t="s">
        <v>151</v>
      </c>
      <c r="D22" s="24">
        <v>4260</v>
      </c>
      <c r="E22" s="4"/>
      <c r="F22" s="132"/>
      <c r="G22" s="93">
        <v>7348</v>
      </c>
      <c r="H22" s="17"/>
      <c r="I22" s="141"/>
      <c r="J22" s="820">
        <f>P70</f>
        <v>13983</v>
      </c>
      <c r="K22" s="821"/>
      <c r="L22" s="163"/>
      <c r="M22" s="21">
        <f>(J22-J23)/J23*100</f>
        <v>-5.9334006054490418</v>
      </c>
      <c r="N22" s="22">
        <f>(J22-J27)/J27*100</f>
        <v>-15.627828395583176</v>
      </c>
      <c r="O22" s="148"/>
      <c r="P22" s="17"/>
      <c r="Q22" s="191"/>
      <c r="R22" s="19"/>
      <c r="S22" s="19"/>
    </row>
    <row r="23" spans="1:19" s="2" customFormat="1" ht="20.100000000000001" customHeight="1" x14ac:dyDescent="0.2">
      <c r="A23" s="4"/>
      <c r="B23" s="5"/>
      <c r="C23" s="59" t="s">
        <v>152</v>
      </c>
      <c r="D23" s="24">
        <v>4170</v>
      </c>
      <c r="E23" s="4"/>
      <c r="F23" s="132"/>
      <c r="G23" s="93">
        <v>7235</v>
      </c>
      <c r="H23" s="17"/>
      <c r="I23" s="141"/>
      <c r="J23" s="820">
        <f>P71</f>
        <v>14865</v>
      </c>
      <c r="K23" s="821"/>
      <c r="L23" s="163"/>
      <c r="M23" s="21">
        <f>(J23-J24)/J24*100</f>
        <v>-4.9370083775660296</v>
      </c>
      <c r="N23" s="22">
        <f>(J23-J28)/J28*100</f>
        <v>-3.6492092299714805</v>
      </c>
      <c r="O23" s="148"/>
      <c r="P23" s="17"/>
      <c r="Q23" s="191"/>
      <c r="R23" s="19"/>
      <c r="S23" s="19"/>
    </row>
    <row r="24" spans="1:19" s="2" customFormat="1" ht="20.100000000000001" customHeight="1" x14ac:dyDescent="0.2">
      <c r="A24" s="4"/>
      <c r="B24" s="5"/>
      <c r="C24" s="59" t="s">
        <v>153</v>
      </c>
      <c r="D24" s="24">
        <v>4167</v>
      </c>
      <c r="E24" s="4"/>
      <c r="F24" s="132"/>
      <c r="G24" s="24">
        <v>7223</v>
      </c>
      <c r="H24" s="17"/>
      <c r="I24" s="141"/>
      <c r="J24" s="820">
        <f>P72</f>
        <v>15637</v>
      </c>
      <c r="K24" s="821"/>
      <c r="L24" s="163"/>
      <c r="M24" s="21">
        <f>(J24-J25)/J25*100</f>
        <v>0.67602369302086018</v>
      </c>
      <c r="N24" s="22">
        <v>18.899999999999999</v>
      </c>
      <c r="O24" s="148"/>
      <c r="P24" s="17"/>
      <c r="Q24" s="25"/>
      <c r="R24" s="23"/>
      <c r="S24" s="23"/>
    </row>
    <row r="25" spans="1:19" s="2" customFormat="1" ht="20.100000000000001" customHeight="1" x14ac:dyDescent="0.2">
      <c r="A25" s="4"/>
      <c r="B25" s="5"/>
      <c r="C25" s="59" t="s">
        <v>154</v>
      </c>
      <c r="D25" s="24">
        <v>3939</v>
      </c>
      <c r="E25" s="4"/>
      <c r="F25" s="132"/>
      <c r="G25" s="24">
        <v>7008</v>
      </c>
      <c r="H25" s="17"/>
      <c r="I25" s="141"/>
      <c r="J25" s="818">
        <f>P73</f>
        <v>15532</v>
      </c>
      <c r="K25" s="817"/>
      <c r="L25" s="161"/>
      <c r="M25" s="21">
        <f>(J25-J27)/J27*100</f>
        <v>-6.281300911120498</v>
      </c>
      <c r="N25" s="22">
        <f>(J25-J30)/J30*100</f>
        <v>17.898891756490055</v>
      </c>
      <c r="O25" s="148"/>
      <c r="P25" s="17"/>
      <c r="Q25" s="25"/>
      <c r="R25" s="23"/>
      <c r="S25" s="23"/>
    </row>
    <row r="26" spans="1:19" s="2" customFormat="1" ht="20.100000000000001" customHeight="1" x14ac:dyDescent="0.2">
      <c r="A26" s="4"/>
      <c r="B26" s="5"/>
      <c r="C26" s="59"/>
      <c r="D26" s="24"/>
      <c r="E26" s="4"/>
      <c r="F26" s="132"/>
      <c r="G26" s="24"/>
      <c r="H26" s="17"/>
      <c r="I26" s="141"/>
      <c r="J26" s="67"/>
      <c r="K26" s="72"/>
      <c r="L26" s="145"/>
      <c r="M26" s="21"/>
      <c r="N26" s="22"/>
      <c r="O26" s="148"/>
      <c r="P26" s="17"/>
      <c r="Q26" s="25"/>
      <c r="R26" s="23"/>
      <c r="S26" s="23"/>
    </row>
    <row r="27" spans="1:19" s="2" customFormat="1" ht="20.100000000000001" customHeight="1" x14ac:dyDescent="0.2">
      <c r="A27" s="4"/>
      <c r="B27" s="5"/>
      <c r="C27" s="59" t="s">
        <v>155</v>
      </c>
      <c r="D27" s="24">
        <v>4209</v>
      </c>
      <c r="E27" s="4"/>
      <c r="F27" s="132"/>
      <c r="G27" s="24">
        <v>7626</v>
      </c>
      <c r="H27" s="17"/>
      <c r="I27" s="141"/>
      <c r="J27" s="818">
        <f>P74</f>
        <v>16573</v>
      </c>
      <c r="K27" s="815"/>
      <c r="L27" s="145"/>
      <c r="M27" s="21">
        <f>(J27-J28)/J28*100</f>
        <v>7.4215711693025668</v>
      </c>
      <c r="N27" s="22">
        <f>(J27-J32)/J32*100</f>
        <v>21.967912864292021</v>
      </c>
      <c r="O27" s="148"/>
      <c r="P27" s="17"/>
      <c r="Q27" s="25"/>
      <c r="R27" s="23"/>
      <c r="S27" s="23"/>
    </row>
    <row r="28" spans="1:19" s="2" customFormat="1" ht="20.100000000000001" customHeight="1" x14ac:dyDescent="0.2">
      <c r="A28" s="4"/>
      <c r="B28" s="16"/>
      <c r="C28" s="59" t="s">
        <v>156</v>
      </c>
      <c r="D28" s="24">
        <v>4188</v>
      </c>
      <c r="E28" s="24"/>
      <c r="F28" s="100"/>
      <c r="G28" s="24">
        <v>7707</v>
      </c>
      <c r="H28" s="20"/>
      <c r="I28" s="143"/>
      <c r="J28" s="818">
        <f>P75</f>
        <v>15428</v>
      </c>
      <c r="K28" s="818"/>
      <c r="L28" s="146"/>
      <c r="M28" s="21">
        <f>(J28-J29)/J29*100</f>
        <v>17.358892438764641</v>
      </c>
      <c r="N28" s="22">
        <f>(J28-J33)/J33*100</f>
        <v>8.3679057208918977</v>
      </c>
      <c r="O28" s="148"/>
      <c r="P28" s="20"/>
      <c r="Q28" s="25"/>
      <c r="R28" s="23"/>
      <c r="S28" s="23"/>
    </row>
    <row r="29" spans="1:19" s="2" customFormat="1" ht="20.100000000000001" customHeight="1" x14ac:dyDescent="0.2">
      <c r="A29" s="4"/>
      <c r="B29" s="16"/>
      <c r="C29" s="59" t="s">
        <v>157</v>
      </c>
      <c r="D29" s="24">
        <v>4186</v>
      </c>
      <c r="E29" s="24"/>
      <c r="F29" s="100"/>
      <c r="G29" s="24">
        <v>7738</v>
      </c>
      <c r="H29" s="20"/>
      <c r="I29" s="143"/>
      <c r="J29" s="818">
        <f>P76</f>
        <v>13146</v>
      </c>
      <c r="K29" s="818"/>
      <c r="L29" s="146"/>
      <c r="M29" s="21">
        <f>(J29-J30)/J30*100</f>
        <v>-0.21253985122210414</v>
      </c>
      <c r="N29" s="22">
        <f>(J29-J34)/J34*100</f>
        <v>-1.145089629205174</v>
      </c>
      <c r="O29" s="148"/>
      <c r="P29" s="20"/>
      <c r="Q29" s="25"/>
      <c r="R29" s="23"/>
      <c r="S29" s="23"/>
    </row>
    <row r="30" spans="1:19" s="2" customFormat="1" ht="20.100000000000001" customHeight="1" x14ac:dyDescent="0.2">
      <c r="A30" s="4"/>
      <c r="B30" s="16"/>
      <c r="C30" s="59" t="s">
        <v>158</v>
      </c>
      <c r="D30" s="24">
        <v>4405</v>
      </c>
      <c r="E30" s="24"/>
      <c r="F30" s="100"/>
      <c r="G30" s="24">
        <v>8648</v>
      </c>
      <c r="H30" s="20"/>
      <c r="I30" s="143"/>
      <c r="J30" s="818">
        <f>P77</f>
        <v>13174</v>
      </c>
      <c r="K30" s="818"/>
      <c r="L30" s="146"/>
      <c r="M30" s="21">
        <f>(J30-J32)/J32*100</f>
        <v>-3.0468060052987931</v>
      </c>
      <c r="N30" s="22">
        <f>(J30-J35)/J35*100</f>
        <v>10.352479668148696</v>
      </c>
      <c r="O30" s="148"/>
      <c r="P30" s="20"/>
      <c r="Q30" s="25"/>
      <c r="R30" s="23"/>
      <c r="S30" s="23"/>
    </row>
    <row r="31" spans="1:19" s="2" customFormat="1" ht="20.100000000000001" customHeight="1" x14ac:dyDescent="0.2">
      <c r="B31" s="16"/>
      <c r="C31" s="23"/>
      <c r="D31" s="24"/>
      <c r="E31" s="24"/>
      <c r="F31" s="100"/>
      <c r="G31" s="24"/>
      <c r="H31" s="20"/>
      <c r="I31" s="143"/>
      <c r="J31" s="20"/>
      <c r="K31" s="20"/>
      <c r="L31" s="143"/>
      <c r="M31" s="21"/>
      <c r="N31" s="25"/>
      <c r="O31" s="101"/>
      <c r="P31" s="20"/>
      <c r="Q31" s="25"/>
      <c r="R31" s="23"/>
      <c r="S31" s="23"/>
    </row>
    <row r="32" spans="1:19" s="2" customFormat="1" ht="20.100000000000001" customHeight="1" x14ac:dyDescent="0.2">
      <c r="B32" s="16"/>
      <c r="C32" s="59" t="s">
        <v>159</v>
      </c>
      <c r="D32" s="24">
        <v>4200</v>
      </c>
      <c r="E32" s="24"/>
      <c r="F32" s="100"/>
      <c r="G32" s="24">
        <v>8652</v>
      </c>
      <c r="H32" s="20"/>
      <c r="I32" s="143"/>
      <c r="J32" s="818">
        <f>P78</f>
        <v>13588</v>
      </c>
      <c r="K32" s="818"/>
      <c r="L32" s="146"/>
      <c r="M32" s="21">
        <f>(J32-J33)/J33*100</f>
        <v>-4.5564491226679342</v>
      </c>
      <c r="N32" s="25"/>
      <c r="O32" s="101"/>
      <c r="P32" s="20"/>
      <c r="Q32" s="25"/>
      <c r="R32" s="23"/>
      <c r="S32" s="23"/>
    </row>
    <row r="33" spans="1:25" ht="20.100000000000001" customHeight="1" x14ac:dyDescent="0.2">
      <c r="B33" s="16"/>
      <c r="C33" s="59" t="s">
        <v>160</v>
      </c>
      <c r="D33" s="24">
        <v>4121</v>
      </c>
      <c r="E33" s="24"/>
      <c r="F33" s="100"/>
      <c r="G33" s="24">
        <v>8911</v>
      </c>
      <c r="H33" s="20"/>
      <c r="I33" s="143"/>
      <c r="J33" s="818">
        <f>P79</f>
        <v>14236.687419000002</v>
      </c>
      <c r="K33" s="818"/>
      <c r="L33" s="146"/>
      <c r="M33" s="21">
        <f>(J33-J34)/J34*100</f>
        <v>7.0566300610274979</v>
      </c>
      <c r="N33" s="25"/>
      <c r="O33" s="101"/>
      <c r="P33" s="20"/>
      <c r="Q33" s="25"/>
      <c r="R33" s="23"/>
      <c r="S33" s="23"/>
    </row>
    <row r="34" spans="1:25" ht="20.100000000000001" customHeight="1" x14ac:dyDescent="0.2">
      <c r="B34" s="16"/>
      <c r="C34" s="59" t="s">
        <v>161</v>
      </c>
      <c r="D34" s="24">
        <v>4018</v>
      </c>
      <c r="E34" s="24"/>
      <c r="F34" s="100"/>
      <c r="G34" s="24">
        <v>8862</v>
      </c>
      <c r="H34" s="20"/>
      <c r="I34" s="143"/>
      <c r="J34" s="818">
        <f>P80</f>
        <v>13298.277193</v>
      </c>
      <c r="K34" s="818"/>
      <c r="L34" s="146"/>
      <c r="M34" s="21">
        <f>(J34-J35)/J35*100</f>
        <v>11.393491996503567</v>
      </c>
      <c r="N34" s="25"/>
      <c r="O34" s="101"/>
      <c r="P34" s="20"/>
      <c r="Q34" s="25"/>
      <c r="R34" s="23"/>
      <c r="S34" s="23"/>
    </row>
    <row r="35" spans="1:25" ht="20.100000000000001" customHeight="1" x14ac:dyDescent="0.2">
      <c r="B35" s="16"/>
      <c r="C35" s="59" t="s">
        <v>162</v>
      </c>
      <c r="D35" s="24">
        <v>4048</v>
      </c>
      <c r="E35" s="24"/>
      <c r="F35" s="100"/>
      <c r="G35" s="24">
        <v>8930</v>
      </c>
      <c r="H35" s="20"/>
      <c r="I35" s="143"/>
      <c r="J35" s="818">
        <f>P81</f>
        <v>11938.109627999998</v>
      </c>
      <c r="K35" s="818"/>
      <c r="L35" s="146"/>
      <c r="M35" s="21"/>
      <c r="N35" s="25"/>
      <c r="O35" s="101"/>
      <c r="P35" s="20"/>
      <c r="Q35" s="25"/>
      <c r="R35" s="23"/>
      <c r="S35" s="23"/>
    </row>
    <row r="36" spans="1:25" ht="6" customHeight="1" thickBot="1" x14ac:dyDescent="0.25">
      <c r="C36" s="205"/>
      <c r="D36" s="26"/>
      <c r="E36" s="26"/>
      <c r="F36" s="133"/>
      <c r="G36" s="26"/>
      <c r="H36" s="26"/>
      <c r="I36" s="133"/>
      <c r="J36" s="26"/>
      <c r="K36" s="26"/>
      <c r="L36" s="133"/>
      <c r="M36" s="26"/>
    </row>
    <row r="42" spans="1:25" x14ac:dyDescent="0.2">
      <c r="A42" s="822" t="s">
        <v>213</v>
      </c>
      <c r="B42" s="822"/>
      <c r="C42" s="822"/>
      <c r="D42" s="822"/>
      <c r="E42" s="822"/>
      <c r="F42" s="822"/>
      <c r="G42" s="822"/>
      <c r="H42" s="822"/>
      <c r="I42" s="822"/>
      <c r="J42" s="822"/>
      <c r="K42" s="822"/>
      <c r="L42" s="822"/>
      <c r="M42" s="822"/>
      <c r="N42" s="822"/>
      <c r="O42" s="822"/>
      <c r="P42" s="822"/>
      <c r="Q42" s="822"/>
      <c r="R42" s="244"/>
      <c r="S42" s="244"/>
    </row>
    <row r="43" spans="1:25" x14ac:dyDescent="0.2">
      <c r="A43" s="823" t="s">
        <v>214</v>
      </c>
      <c r="B43" s="823"/>
      <c r="C43" s="823"/>
      <c r="D43" s="823"/>
      <c r="E43" s="823"/>
      <c r="F43" s="823"/>
      <c r="G43" s="823"/>
      <c r="H43" s="823"/>
      <c r="I43" s="823"/>
      <c r="J43" s="823"/>
      <c r="K43" s="823"/>
      <c r="L43" s="823"/>
      <c r="M43" s="823"/>
      <c r="N43" s="823"/>
      <c r="O43" s="823"/>
      <c r="P43" s="823"/>
      <c r="Q43" s="823"/>
      <c r="R43" s="62"/>
      <c r="S43" s="62"/>
    </row>
    <row r="44" spans="1:25" ht="13.5" thickBot="1" x14ac:dyDescent="0.25">
      <c r="A44" s="28"/>
      <c r="B44" s="6"/>
      <c r="C44" s="199"/>
      <c r="D44" s="6"/>
      <c r="E44" s="6"/>
      <c r="F44" s="128"/>
      <c r="G44" s="6"/>
      <c r="H44" s="6"/>
      <c r="I44" s="128"/>
      <c r="J44" s="6"/>
      <c r="K44" s="6"/>
      <c r="L44" s="128"/>
      <c r="M44" s="6"/>
      <c r="N44" s="29"/>
      <c r="O44" s="150"/>
      <c r="P44" s="6"/>
      <c r="Q44" s="194"/>
      <c r="R44" s="5"/>
      <c r="S44" s="5"/>
    </row>
    <row r="45" spans="1:25" x14ac:dyDescent="0.2">
      <c r="A45" s="3"/>
      <c r="B45" s="3"/>
      <c r="C45" s="204"/>
      <c r="D45" s="5"/>
      <c r="E45" s="5"/>
      <c r="F45" s="129"/>
      <c r="G45" s="5"/>
      <c r="H45" s="5"/>
      <c r="I45" s="129"/>
      <c r="J45" s="5"/>
      <c r="K45" s="5"/>
      <c r="L45" s="129"/>
      <c r="M45" s="5"/>
      <c r="N45" s="7"/>
      <c r="O45" s="147"/>
      <c r="P45" s="5"/>
      <c r="Q45" s="192"/>
      <c r="R45" s="5"/>
      <c r="S45" s="5"/>
    </row>
    <row r="46" spans="1:25" ht="30" customHeight="1" x14ac:dyDescent="0.2">
      <c r="B46" s="804" t="s">
        <v>163</v>
      </c>
      <c r="C46" s="804"/>
      <c r="D46" s="804" t="s">
        <v>164</v>
      </c>
      <c r="E46" s="804"/>
      <c r="F46" s="135"/>
      <c r="G46" s="804" t="s">
        <v>165</v>
      </c>
      <c r="H46" s="804"/>
      <c r="I46" s="135"/>
      <c r="J46" s="804" t="s">
        <v>166</v>
      </c>
      <c r="K46" s="804"/>
      <c r="L46" s="135"/>
      <c r="M46" s="804" t="s">
        <v>167</v>
      </c>
      <c r="N46" s="804"/>
      <c r="O46" s="135"/>
      <c r="P46" s="804" t="s">
        <v>168</v>
      </c>
      <c r="Q46" s="804"/>
      <c r="R46" s="64"/>
      <c r="S46" s="64"/>
    </row>
    <row r="47" spans="1:25" ht="30" customHeight="1" x14ac:dyDescent="0.2">
      <c r="A47" s="30"/>
      <c r="B47" s="806" t="s">
        <v>169</v>
      </c>
      <c r="C47" s="824"/>
      <c r="D47" s="806" t="s">
        <v>110</v>
      </c>
      <c r="E47" s="824"/>
      <c r="F47" s="156"/>
      <c r="G47" s="806" t="s">
        <v>134</v>
      </c>
      <c r="H47" s="806"/>
      <c r="I47" s="157"/>
      <c r="J47" s="806" t="s">
        <v>111</v>
      </c>
      <c r="K47" s="824"/>
      <c r="L47" s="156"/>
      <c r="M47" s="806" t="s">
        <v>112</v>
      </c>
      <c r="N47" s="824"/>
      <c r="O47" s="156"/>
      <c r="P47" s="806" t="s">
        <v>133</v>
      </c>
      <c r="Q47" s="807"/>
      <c r="R47" s="242"/>
      <c r="S47" s="242"/>
    </row>
    <row r="48" spans="1:25" s="33" customFormat="1" ht="28.5" customHeight="1" thickBot="1" x14ac:dyDescent="0.3">
      <c r="A48" s="31"/>
      <c r="B48" s="31"/>
      <c r="C48" s="206"/>
      <c r="D48" s="243" t="s">
        <v>1</v>
      </c>
      <c r="E48" s="243" t="s">
        <v>170</v>
      </c>
      <c r="F48" s="136" t="s">
        <v>284</v>
      </c>
      <c r="G48" s="243" t="s">
        <v>1</v>
      </c>
      <c r="H48" s="243" t="s">
        <v>170</v>
      </c>
      <c r="I48" s="136" t="s">
        <v>284</v>
      </c>
      <c r="J48" s="243" t="s">
        <v>1</v>
      </c>
      <c r="K48" s="243" t="s">
        <v>170</v>
      </c>
      <c r="L48" s="136" t="s">
        <v>284</v>
      </c>
      <c r="M48" s="243" t="s">
        <v>1</v>
      </c>
      <c r="N48" s="32" t="s">
        <v>170</v>
      </c>
      <c r="O48" s="136" t="s">
        <v>284</v>
      </c>
      <c r="P48" s="801" t="s">
        <v>1</v>
      </c>
      <c r="Q48" s="826"/>
      <c r="R48" s="136" t="s">
        <v>284</v>
      </c>
      <c r="S48" s="145"/>
      <c r="T48" s="89"/>
      <c r="U48" s="89"/>
      <c r="V48" s="89"/>
      <c r="W48" s="89"/>
      <c r="X48" s="89"/>
      <c r="Y48" s="89"/>
    </row>
    <row r="49" spans="1:25" ht="13.5" thickTop="1" x14ac:dyDescent="0.2">
      <c r="A49" s="4"/>
      <c r="B49" s="5"/>
      <c r="C49" s="55"/>
      <c r="D49" s="34"/>
      <c r="E49" s="34"/>
      <c r="F49" s="137"/>
      <c r="G49" s="34"/>
      <c r="H49" s="34"/>
      <c r="I49" s="137"/>
      <c r="J49" s="34"/>
      <c r="K49" s="34"/>
      <c r="L49" s="137"/>
      <c r="M49" s="34"/>
      <c r="N49" s="35"/>
      <c r="O49" s="151"/>
      <c r="P49" s="59"/>
      <c r="Q49" s="192"/>
      <c r="R49" s="36"/>
      <c r="S49" s="36"/>
    </row>
    <row r="50" spans="1:25" x14ac:dyDescent="0.2">
      <c r="A50" s="4"/>
      <c r="B50" s="5"/>
      <c r="C50" s="55"/>
      <c r="D50" s="34"/>
      <c r="E50" s="34"/>
      <c r="F50" s="137"/>
      <c r="G50" s="34"/>
      <c r="H50" s="34"/>
      <c r="I50" s="137"/>
      <c r="J50" s="34"/>
      <c r="K50" s="34"/>
      <c r="L50" s="137"/>
      <c r="M50" s="34"/>
      <c r="N50" s="35"/>
      <c r="O50" s="151"/>
      <c r="P50" s="59"/>
      <c r="Q50" s="192"/>
      <c r="R50" s="36"/>
      <c r="S50" s="36"/>
    </row>
    <row r="51" spans="1:25" ht="16.5" customHeight="1" x14ac:dyDescent="0.2">
      <c r="A51" s="4"/>
      <c r="B51" s="825">
        <v>2012</v>
      </c>
      <c r="C51" s="815"/>
      <c r="D51" s="37" t="e">
        <f>SUM(D58:D61)</f>
        <v>#REF!</v>
      </c>
      <c r="E51" s="38" t="e">
        <f t="shared" ref="E51:E58" si="0">D51/P51*100</f>
        <v>#REF!</v>
      </c>
      <c r="F51" s="137"/>
      <c r="G51" s="37" t="e">
        <f>SUM(G58:G61)</f>
        <v>#REF!</v>
      </c>
      <c r="H51" s="37">
        <f t="shared" ref="H51:O51" si="1">SUM(H61:H64)</f>
        <v>153.89550363841104</v>
      </c>
      <c r="I51" s="37">
        <f t="shared" si="1"/>
        <v>4.5562200928075987</v>
      </c>
      <c r="J51" s="37" t="e">
        <f>SUM(J58:J61)</f>
        <v>#REF!</v>
      </c>
      <c r="K51" s="37">
        <f t="shared" si="1"/>
        <v>113.79659607535123</v>
      </c>
      <c r="L51" s="37">
        <f t="shared" si="1"/>
        <v>27.876400304505349</v>
      </c>
      <c r="M51" s="37" t="e">
        <f>SUM(M58:M61)</f>
        <v>#REF!</v>
      </c>
      <c r="N51" s="37">
        <f t="shared" si="1"/>
        <v>27.481453518885317</v>
      </c>
      <c r="O51" s="37">
        <f t="shared" si="1"/>
        <v>-12.425373659907041</v>
      </c>
      <c r="P51" s="37" t="e">
        <f>SUM(P58:P61)</f>
        <v>#REF!</v>
      </c>
      <c r="Q51" s="192"/>
      <c r="R51" s="36"/>
      <c r="S51" s="36"/>
    </row>
    <row r="52" spans="1:25" ht="17.25" customHeight="1" x14ac:dyDescent="0.2">
      <c r="A52" s="4"/>
      <c r="B52" s="825">
        <v>2011</v>
      </c>
      <c r="C52" s="815"/>
      <c r="D52" s="37">
        <f>SUM(D62:D65)</f>
        <v>16056.340292982852</v>
      </c>
      <c r="E52" s="38">
        <f t="shared" si="0"/>
        <v>24.987168858929863</v>
      </c>
      <c r="F52" s="138"/>
      <c r="G52" s="37">
        <f>SUM(G62:G65)</f>
        <v>25216.52208654206</v>
      </c>
      <c r="H52" s="38">
        <f t="shared" ref="H52:H58" si="2">G52/P52*100</f>
        <v>39.242410406979886</v>
      </c>
      <c r="I52" s="138"/>
      <c r="J52" s="37">
        <f>SUM(J62:J65)</f>
        <v>18304.521605560141</v>
      </c>
      <c r="K52" s="38">
        <f t="shared" ref="K52:K58" si="3">J52/P52*100</f>
        <v>28.485829516203669</v>
      </c>
      <c r="L52" s="138"/>
      <c r="M52" s="37">
        <f>SUM(M62:M65)</f>
        <v>4680.9575006278001</v>
      </c>
      <c r="N52" s="38">
        <f t="shared" ref="N52:N58" si="4">M52/P52*100</f>
        <v>7.2845912178865682</v>
      </c>
      <c r="O52" s="138"/>
      <c r="P52" s="54">
        <f>D52+G52+J52+M52</f>
        <v>64258.341485712859</v>
      </c>
      <c r="Q52" s="246" t="s">
        <v>272</v>
      </c>
      <c r="R52" s="247" t="s">
        <v>271</v>
      </c>
      <c r="S52" s="68"/>
    </row>
    <row r="53" spans="1:25" ht="18" customHeight="1" x14ac:dyDescent="0.2">
      <c r="A53" s="4"/>
      <c r="B53" s="825">
        <v>2010</v>
      </c>
      <c r="C53" s="815"/>
      <c r="D53" s="37">
        <f>SUM(D66:D69)</f>
        <v>12308</v>
      </c>
      <c r="E53" s="38">
        <f t="shared" si="0"/>
        <v>20.246085011185684</v>
      </c>
      <c r="F53" s="138"/>
      <c r="G53" s="37">
        <f>SUM(G66:G69)</f>
        <v>27091</v>
      </c>
      <c r="H53" s="38">
        <f t="shared" si="2"/>
        <v>44.563429398605081</v>
      </c>
      <c r="I53" s="138"/>
      <c r="J53" s="37">
        <f>SUM(J66:J69)</f>
        <v>15743</v>
      </c>
      <c r="K53" s="38">
        <f t="shared" si="3"/>
        <v>25.896499539413082</v>
      </c>
      <c r="L53" s="138"/>
      <c r="M53" s="37">
        <f>SUM(M66:M69)</f>
        <v>5650</v>
      </c>
      <c r="N53" s="38">
        <f t="shared" si="4"/>
        <v>9.2939860507961569</v>
      </c>
      <c r="O53" s="138"/>
      <c r="P53" s="54">
        <f>D53+G53+J53+M53</f>
        <v>60792</v>
      </c>
      <c r="Q53" s="99"/>
      <c r="R53" s="68"/>
      <c r="S53" s="68"/>
    </row>
    <row r="54" spans="1:25" ht="20.100000000000001" customHeight="1" x14ac:dyDescent="0.2">
      <c r="A54" s="4"/>
      <c r="B54" s="825" t="s">
        <v>171</v>
      </c>
      <c r="C54" s="815"/>
      <c r="D54" s="37">
        <f>SUM(D70:D73)</f>
        <v>13099</v>
      </c>
      <c r="E54" s="38">
        <f t="shared" si="0"/>
        <v>21.825482779879035</v>
      </c>
      <c r="F54" s="138"/>
      <c r="G54" s="37">
        <f>SUM(G70:G73)</f>
        <v>24320</v>
      </c>
      <c r="H54" s="38">
        <f t="shared" si="2"/>
        <v>40.521852141893127</v>
      </c>
      <c r="I54" s="138"/>
      <c r="J54" s="37">
        <f>SUM(J70:J73)</f>
        <v>17206</v>
      </c>
      <c r="K54" s="38">
        <f t="shared" si="3"/>
        <v>28.668543912558107</v>
      </c>
      <c r="L54" s="138"/>
      <c r="M54" s="37">
        <f>SUM(M70:M73)</f>
        <v>5392</v>
      </c>
      <c r="N54" s="38">
        <f t="shared" si="4"/>
        <v>8.9841211656697268</v>
      </c>
      <c r="O54" s="138"/>
      <c r="P54" s="54">
        <f>D54+G54+J54+M54</f>
        <v>60017</v>
      </c>
      <c r="Q54" s="99"/>
      <c r="R54" s="68"/>
      <c r="S54" s="68"/>
    </row>
    <row r="55" spans="1:25" ht="20.100000000000001" customHeight="1" x14ac:dyDescent="0.2">
      <c r="A55" s="4"/>
      <c r="B55" s="825" t="s">
        <v>172</v>
      </c>
      <c r="C55" s="815"/>
      <c r="D55" s="37">
        <f>SUM(D74:D77)</f>
        <v>15460</v>
      </c>
      <c r="E55" s="38">
        <f t="shared" si="0"/>
        <v>26.508461789063976</v>
      </c>
      <c r="F55" s="138"/>
      <c r="G55" s="37">
        <f>SUM(G74:G77)</f>
        <v>20301</v>
      </c>
      <c r="H55" s="38">
        <f t="shared" si="2"/>
        <v>34.809073918485623</v>
      </c>
      <c r="I55" s="138"/>
      <c r="J55" s="37">
        <f>SUM(J74:J77)</f>
        <v>18173</v>
      </c>
      <c r="K55" s="38">
        <f t="shared" si="3"/>
        <v>31.16030246394952</v>
      </c>
      <c r="L55" s="138"/>
      <c r="M55" s="37">
        <f>SUM(M74:M77)</f>
        <v>4387</v>
      </c>
      <c r="N55" s="38">
        <f t="shared" si="4"/>
        <v>7.5221618285008827</v>
      </c>
      <c r="O55" s="138"/>
      <c r="P55" s="54">
        <f>D55+G55+J55+M55</f>
        <v>58321</v>
      </c>
      <c r="Q55" s="99"/>
      <c r="R55" s="68"/>
      <c r="S55" s="68"/>
    </row>
    <row r="56" spans="1:25" s="177" customFormat="1" ht="29.25" customHeight="1" x14ac:dyDescent="0.25">
      <c r="A56" s="173"/>
      <c r="B56" s="825" t="s">
        <v>173</v>
      </c>
      <c r="C56" s="815"/>
      <c r="D56" s="174">
        <f>SUM(D78:D81)</f>
        <v>11126426.111</v>
      </c>
      <c r="E56" s="175">
        <f t="shared" si="0"/>
        <v>28.177681981256264</v>
      </c>
      <c r="F56" s="176"/>
      <c r="G56" s="174">
        <f>SUM(G78:G81)</f>
        <v>11476436.646999998</v>
      </c>
      <c r="H56" s="175">
        <f t="shared" si="2"/>
        <v>29.064083910780298</v>
      </c>
      <c r="I56" s="176"/>
      <c r="J56" s="174">
        <f>SUM(J78:J81)</f>
        <v>14605969.456999999</v>
      </c>
      <c r="K56" s="175">
        <f t="shared" si="3"/>
        <v>36.989627961525066</v>
      </c>
      <c r="L56" s="176"/>
      <c r="M56" s="174">
        <f>SUM(M78:M81)</f>
        <v>2277830.0249999999</v>
      </c>
      <c r="N56" s="175">
        <f t="shared" si="4"/>
        <v>5.7686061464383727</v>
      </c>
      <c r="O56" s="176"/>
      <c r="P56" s="60">
        <f>D56+G56+J56+M56</f>
        <v>39486662.239999995</v>
      </c>
      <c r="Q56"/>
      <c r="R56" s="245"/>
      <c r="S56" s="245"/>
      <c r="T56" s="72"/>
      <c r="U56" s="72" t="str">
        <f>D46</f>
        <v xml:space="preserve">Bangunan Kediaman                </v>
      </c>
      <c r="V56" s="72" t="str">
        <f>G46</f>
        <v xml:space="preserve">Bangunan Bukan Kediaman                </v>
      </c>
      <c r="W56" s="72" t="str">
        <f>J46</f>
        <v xml:space="preserve">Kejuruteraan Awam                                         </v>
      </c>
      <c r="X56" s="72" t="str">
        <f>M46</f>
        <v xml:space="preserve">Pertukangan Khas                                        </v>
      </c>
      <c r="Y56" s="72"/>
    </row>
    <row r="57" spans="1:25" s="177" customFormat="1" ht="29.25" customHeight="1" x14ac:dyDescent="0.25">
      <c r="A57" s="173"/>
      <c r="B57" s="257"/>
      <c r="C57" s="72"/>
      <c r="D57" s="174"/>
      <c r="E57" s="175"/>
      <c r="F57" s="176"/>
      <c r="G57" s="174"/>
      <c r="H57" s="175"/>
      <c r="I57" s="176"/>
      <c r="J57" s="174"/>
      <c r="K57" s="175"/>
      <c r="L57" s="176"/>
      <c r="M57" s="174"/>
      <c r="N57" s="175"/>
      <c r="O57" s="176"/>
      <c r="P57" s="60"/>
      <c r="Q57"/>
      <c r="R57" s="245"/>
      <c r="S57" s="245"/>
      <c r="T57" s="72"/>
      <c r="U57" s="72"/>
      <c r="V57" s="72"/>
      <c r="W57" s="72"/>
      <c r="X57" s="72"/>
      <c r="Y57" s="72"/>
    </row>
    <row r="58" spans="1:25" s="177" customFormat="1" ht="29.25" customHeight="1" x14ac:dyDescent="0.2">
      <c r="A58" s="173"/>
      <c r="B58" s="252" t="s">
        <v>311</v>
      </c>
      <c r="C58" s="248"/>
      <c r="D58" s="253" t="e">
        <f>#REF!/1000</f>
        <v>#REF!</v>
      </c>
      <c r="E58" s="254" t="e">
        <f t="shared" si="0"/>
        <v>#REF!</v>
      </c>
      <c r="F58" s="249" t="e">
        <f>(D58-D59)/D59*100</f>
        <v>#REF!</v>
      </c>
      <c r="G58" s="253" t="e">
        <f>#REF!/1000</f>
        <v>#REF!</v>
      </c>
      <c r="H58" s="254" t="e">
        <f t="shared" si="2"/>
        <v>#REF!</v>
      </c>
      <c r="I58" s="249" t="e">
        <f>(G58-G59)/G59*100</f>
        <v>#REF!</v>
      </c>
      <c r="J58" s="253" t="e">
        <f>#REF!/1000</f>
        <v>#REF!</v>
      </c>
      <c r="K58" s="254" t="e">
        <f t="shared" si="3"/>
        <v>#REF!</v>
      </c>
      <c r="L58" s="249" t="e">
        <f>(J58-J59)/J59*100</f>
        <v>#REF!</v>
      </c>
      <c r="M58" s="253" t="e">
        <f>#REF!/1000</f>
        <v>#REF!</v>
      </c>
      <c r="N58" s="254" t="e">
        <f t="shared" si="4"/>
        <v>#REF!</v>
      </c>
      <c r="O58" s="249" t="e">
        <f>(M58-M59)/M59*100</f>
        <v>#REF!</v>
      </c>
      <c r="P58" s="250" t="e">
        <f t="shared" ref="P58:P78" si="5">D58+G58+J58+M58</f>
        <v>#REF!</v>
      </c>
      <c r="Q58" s="251" t="e">
        <f>(P58-P63)/P63*100</f>
        <v>#REF!</v>
      </c>
      <c r="R58" s="249" t="e">
        <f>(P58-P59)/P59*100</f>
        <v>#REF!</v>
      </c>
      <c r="S58" s="245" t="e">
        <f>E58+H58+K58+N58</f>
        <v>#REF!</v>
      </c>
      <c r="T58" s="72"/>
      <c r="U58" s="72"/>
      <c r="V58" s="72"/>
      <c r="W58" s="72"/>
      <c r="X58" s="72"/>
      <c r="Y58" s="72"/>
    </row>
    <row r="59" spans="1:25" s="177" customFormat="1" ht="29.25" customHeight="1" x14ac:dyDescent="0.2">
      <c r="A59" s="173"/>
      <c r="B59" s="238" t="s">
        <v>287</v>
      </c>
      <c r="C59" s="72"/>
      <c r="D59" s="174">
        <v>5060.6538293135063</v>
      </c>
      <c r="E59" s="175">
        <v>24.805506071133447</v>
      </c>
      <c r="F59" s="249">
        <f>(D59-D60)/D60*100</f>
        <v>-1.9600937115641501</v>
      </c>
      <c r="G59" s="174">
        <v>7158.3807072884028</v>
      </c>
      <c r="H59" s="175">
        <v>35.087809220535952</v>
      </c>
      <c r="I59" s="249">
        <f>(G59-G60)/G60*100</f>
        <v>1.0267108123320898</v>
      </c>
      <c r="J59" s="174">
        <v>7200.5310330208949</v>
      </c>
      <c r="K59" s="175">
        <v>35.294414966773971</v>
      </c>
      <c r="L59" s="249">
        <f>(J59-J60)/J60*100</f>
        <v>2.1397493399523304</v>
      </c>
      <c r="M59" s="174">
        <v>981.76716191403523</v>
      </c>
      <c r="N59" s="175">
        <v>4.8122697415566265</v>
      </c>
      <c r="O59" s="249">
        <f>(M59-M60)/M60*100</f>
        <v>-6.6501883723329227</v>
      </c>
      <c r="P59" s="54">
        <v>20401.332731536841</v>
      </c>
      <c r="Q59" s="38">
        <v>27.222079892347473</v>
      </c>
      <c r="R59" s="249">
        <f>(P59-P60)/P60*100</f>
        <v>0.25788814341943156</v>
      </c>
      <c r="S59" s="245"/>
      <c r="T59" s="72"/>
      <c r="U59" s="72"/>
      <c r="V59" s="72"/>
      <c r="W59" s="72"/>
      <c r="X59" s="72"/>
      <c r="Y59" s="72"/>
    </row>
    <row r="60" spans="1:25" s="177" customFormat="1" ht="20.25" customHeight="1" x14ac:dyDescent="0.2">
      <c r="A60" s="173"/>
      <c r="B60" s="238" t="s">
        <v>283</v>
      </c>
      <c r="C60" s="67"/>
      <c r="D60" s="124">
        <v>5161.8305452322002</v>
      </c>
      <c r="E60" s="42">
        <f t="shared" ref="E60:E81" si="6">D60/P60*100</f>
        <v>25.366687374261115</v>
      </c>
      <c r="F60" s="138">
        <f t="shared" ref="F60:F80" si="7">(D60-D61)/D61*100</f>
        <v>5.6669507724094199</v>
      </c>
      <c r="G60" s="124">
        <v>7085.6317598876003</v>
      </c>
      <c r="H60" s="42">
        <f t="shared" ref="H60:H81" si="8">G60/P60*100</f>
        <v>34.820787727761214</v>
      </c>
      <c r="I60" s="138">
        <f t="shared" ref="I60:I80" si="9">(G60-G61)/G61*100</f>
        <v>4.0933121769883982</v>
      </c>
      <c r="J60" s="124">
        <v>7049.685435447198</v>
      </c>
      <c r="K60" s="42">
        <f t="shared" ref="K60:K81" si="10">J60/P60*100</f>
        <v>34.644137377397485</v>
      </c>
      <c r="L60" s="138">
        <f t="shared" ref="L60:L80" si="11">(J60-J61)/J61*100</f>
        <v>37.716066330283219</v>
      </c>
      <c r="M60" s="124">
        <v>1051.707705453</v>
      </c>
      <c r="N60" s="42">
        <f t="shared" ref="N60:N81" si="12">M60/P60*100</f>
        <v>5.1683875205801906</v>
      </c>
      <c r="O60" s="138">
        <f t="shared" ref="O60:O80" si="13">(M60-M61)/M61*100</f>
        <v>14.940732836393444</v>
      </c>
      <c r="P60" s="54">
        <f t="shared" si="5"/>
        <v>20348.855446019996</v>
      </c>
      <c r="Q60" s="38">
        <f>(P60-P64)/P64*100</f>
        <v>35.293383389293162</v>
      </c>
      <c r="R60" s="138">
        <f t="shared" ref="R60:R65" si="14">(P60-P61)/P61*100</f>
        <v>14.796657147805458</v>
      </c>
      <c r="S60" s="245"/>
      <c r="T60" s="72"/>
      <c r="U60" s="72" t="str">
        <f>D47</f>
        <v>Residential Buildings</v>
      </c>
      <c r="V60" s="72" t="str">
        <f>G47</f>
        <v>Non-Residential Buildings</v>
      </c>
      <c r="W60" s="72" t="str">
        <f>J47</f>
        <v>Civil Engineering</v>
      </c>
      <c r="X60" s="72" t="str">
        <f>M47</f>
        <v>Special Trade</v>
      </c>
      <c r="Y60" s="72"/>
    </row>
    <row r="61" spans="1:25" ht="20.100000000000001" customHeight="1" x14ac:dyDescent="0.2">
      <c r="A61" s="4"/>
      <c r="B61" s="164" t="s">
        <v>221</v>
      </c>
      <c r="C61" s="207"/>
      <c r="D61" s="124">
        <v>4885</v>
      </c>
      <c r="E61" s="42">
        <f t="shared" si="6"/>
        <v>27.558388807401556</v>
      </c>
      <c r="F61" s="138">
        <f t="shared" si="7"/>
        <v>5.9655416651407167</v>
      </c>
      <c r="G61" s="124">
        <v>6807</v>
      </c>
      <c r="H61" s="42">
        <f t="shared" si="8"/>
        <v>38.40121854902403</v>
      </c>
      <c r="I61" s="138">
        <f t="shared" si="9"/>
        <v>14.24047946513684</v>
      </c>
      <c r="J61" s="124">
        <v>5119</v>
      </c>
      <c r="K61" s="42">
        <f t="shared" si="10"/>
        <v>28.878483583436758</v>
      </c>
      <c r="L61" s="138">
        <f t="shared" si="11"/>
        <v>-15.484188676094398</v>
      </c>
      <c r="M61" s="124">
        <v>915</v>
      </c>
      <c r="N61" s="42">
        <f t="shared" si="12"/>
        <v>5.1619090601376509</v>
      </c>
      <c r="O61" s="138">
        <f t="shared" si="13"/>
        <v>-11.663668573638374</v>
      </c>
      <c r="P61" s="54">
        <f t="shared" si="5"/>
        <v>17726</v>
      </c>
      <c r="Q61" s="38">
        <f>(P61-P65)/P65*100</f>
        <v>14.217982683270167</v>
      </c>
      <c r="R61" s="138">
        <f t="shared" si="14"/>
        <v>0.3672395698179427</v>
      </c>
      <c r="S61" s="138"/>
      <c r="T61" s="16" t="str">
        <f>B81</f>
        <v>Q1/2007</v>
      </c>
    </row>
    <row r="62" spans="1:25" ht="20.100000000000001" customHeight="1" x14ac:dyDescent="0.2">
      <c r="A62" s="4"/>
      <c r="B62" s="164" t="s">
        <v>219</v>
      </c>
      <c r="C62" s="207"/>
      <c r="D62" s="41">
        <f>4609989.17500651/1000</f>
        <v>4609.9891750065099</v>
      </c>
      <c r="E62" s="42">
        <f t="shared" si="6"/>
        <v>26.102442059243248</v>
      </c>
      <c r="F62" s="138">
        <f t="shared" si="7"/>
        <v>10.275782818091182</v>
      </c>
      <c r="G62" s="41">
        <f>5958483.395614/1000</f>
        <v>5958.4833956140001</v>
      </c>
      <c r="H62" s="42">
        <f t="shared" si="8"/>
        <v>33.737816227032191</v>
      </c>
      <c r="I62" s="138">
        <f t="shared" si="9"/>
        <v>-3.3712769353645511</v>
      </c>
      <c r="J62" s="41">
        <f>6056854.829662/1000</f>
        <v>6056.8548296620002</v>
      </c>
      <c r="K62" s="42">
        <f t="shared" si="10"/>
        <v>34.294809868458472</v>
      </c>
      <c r="L62" s="138">
        <f t="shared" si="11"/>
        <v>39.079496009126444</v>
      </c>
      <c r="M62" s="41">
        <f>1035813.90038/1000</f>
        <v>1035.81390038</v>
      </c>
      <c r="N62" s="42">
        <f t="shared" si="12"/>
        <v>5.8649318452661063</v>
      </c>
      <c r="O62" s="138">
        <f t="shared" si="13"/>
        <v>-22.438046120278166</v>
      </c>
      <c r="P62" s="54">
        <f t="shared" si="5"/>
        <v>17661.141300662508</v>
      </c>
      <c r="Q62" s="38">
        <f>(P62-P66)/P66*100</f>
        <v>12.915678669282707</v>
      </c>
      <c r="R62" s="138">
        <f t="shared" si="14"/>
        <v>10.126003716048876</v>
      </c>
      <c r="S62" s="138"/>
      <c r="T62" s="16" t="str">
        <f>B80</f>
        <v>Q2/2007</v>
      </c>
      <c r="U62" s="38">
        <f>F80</f>
        <v>9.1399333172165562</v>
      </c>
      <c r="V62" s="38">
        <f>I80</f>
        <v>10.975687466733598</v>
      </c>
      <c r="W62" s="38">
        <f>L80</f>
        <v>9.7173382021225372</v>
      </c>
      <c r="X62" s="38">
        <f>O80</f>
        <v>43.364329569062477</v>
      </c>
      <c r="Y62" s="38">
        <f>R80</f>
        <v>11.393491996503567</v>
      </c>
    </row>
    <row r="63" spans="1:25" ht="20.100000000000001" customHeight="1" x14ac:dyDescent="0.2">
      <c r="A63" s="4"/>
      <c r="B63" s="164" t="s">
        <v>217</v>
      </c>
      <c r="C63" s="207"/>
      <c r="D63" s="41">
        <f>4180418.453806/1000</f>
        <v>4180.4184538059999</v>
      </c>
      <c r="E63" s="42">
        <f t="shared" si="6"/>
        <v>26.066989122679701</v>
      </c>
      <c r="F63" s="138">
        <f t="shared" si="7"/>
        <v>10.740471082173121</v>
      </c>
      <c r="G63" s="41">
        <f>6166368.76348696/1000</f>
        <v>6166.3687634869602</v>
      </c>
      <c r="H63" s="42">
        <f t="shared" si="8"/>
        <v>38.450377458721704</v>
      </c>
      <c r="I63" s="138">
        <f t="shared" si="9"/>
        <v>-5.3289757458472984</v>
      </c>
      <c r="J63" s="41">
        <f>4354958.856958/1000</f>
        <v>4354.9588569580001</v>
      </c>
      <c r="K63" s="42">
        <f t="shared" si="10"/>
        <v>27.155335382918093</v>
      </c>
      <c r="L63" s="138">
        <f t="shared" si="11"/>
        <v>23.380110285522129</v>
      </c>
      <c r="M63" s="41">
        <f>1335466.4865538/1000</f>
        <v>1335.4664865538</v>
      </c>
      <c r="N63" s="42">
        <f t="shared" si="12"/>
        <v>8.3272980356804922</v>
      </c>
      <c r="O63" s="138">
        <f t="shared" si="13"/>
        <v>9.2502639540998253</v>
      </c>
      <c r="P63" s="54">
        <f t="shared" si="5"/>
        <v>16037.212560804761</v>
      </c>
      <c r="Q63" s="38">
        <f>(P63-P67)/P67*100</f>
        <v>7.7118178575106517</v>
      </c>
      <c r="R63" s="138">
        <f t="shared" si="14"/>
        <v>6.6265743171771749</v>
      </c>
      <c r="S63" s="138"/>
      <c r="T63" s="16" t="str">
        <f>B79</f>
        <v>Q3/2007</v>
      </c>
      <c r="U63" s="38">
        <f>F79</f>
        <v>1.3256200874457997</v>
      </c>
      <c r="V63" s="38">
        <f>I79</f>
        <v>9.4975135364139049</v>
      </c>
      <c r="W63" s="38">
        <f>L79</f>
        <v>5.6787103588579457</v>
      </c>
      <c r="X63" s="38">
        <f>O79</f>
        <v>32.537247612693982</v>
      </c>
      <c r="Y63" s="38">
        <f>R79</f>
        <v>7.0566300610274979</v>
      </c>
    </row>
    <row r="64" spans="1:25" ht="20.100000000000001" customHeight="1" x14ac:dyDescent="0.2">
      <c r="A64" s="4"/>
      <c r="B64" s="238" t="s">
        <v>210</v>
      </c>
      <c r="C64" s="61"/>
      <c r="D64" s="41">
        <f>3774969/1000</f>
        <v>3774.9690000000001</v>
      </c>
      <c r="E64" s="42">
        <f t="shared" si="6"/>
        <v>25.098626778027917</v>
      </c>
      <c r="F64" s="138">
        <f t="shared" si="7"/>
        <v>8.1354423348647629</v>
      </c>
      <c r="G64" s="41">
        <f>6513470/1000</f>
        <v>6513.47</v>
      </c>
      <c r="H64" s="42">
        <f t="shared" si="8"/>
        <v>43.306091403633111</v>
      </c>
      <c r="I64" s="138">
        <f t="shared" si="9"/>
        <v>-0.98400669111739103</v>
      </c>
      <c r="J64" s="41">
        <f>3529709/1000</f>
        <v>3529.7089999999998</v>
      </c>
      <c r="K64" s="42">
        <f t="shared" si="10"/>
        <v>23.467967240537906</v>
      </c>
      <c r="L64" s="138">
        <f t="shared" si="11"/>
        <v>-19.099017314048826</v>
      </c>
      <c r="M64" s="41">
        <f>1222392/1000</f>
        <v>1222.3920000000001</v>
      </c>
      <c r="N64" s="42">
        <f t="shared" si="12"/>
        <v>8.127314577801064</v>
      </c>
      <c r="O64" s="138">
        <f t="shared" si="13"/>
        <v>12.426077079909675</v>
      </c>
      <c r="P64" s="54">
        <f t="shared" si="5"/>
        <v>15040.54</v>
      </c>
      <c r="Q64" s="38">
        <v>-5.9</v>
      </c>
      <c r="R64" s="138">
        <f t="shared" si="14"/>
        <v>-3.0858548309244975</v>
      </c>
      <c r="S64" s="138"/>
      <c r="T64" s="16" t="str">
        <f>B78</f>
        <v>Q4/2007</v>
      </c>
      <c r="U64" s="38">
        <f>F78</f>
        <v>-99.908634393304979</v>
      </c>
      <c r="V64" s="38">
        <f>I78</f>
        <v>-99.896033605413336</v>
      </c>
      <c r="W64" s="38">
        <f>L78</f>
        <v>-99.909474677752002</v>
      </c>
      <c r="X64" s="38">
        <f>O78</f>
        <v>-99.899024336778695</v>
      </c>
      <c r="Y64" s="38">
        <f>R78</f>
        <v>-4.5564491226679342</v>
      </c>
    </row>
    <row r="65" spans="1:25" ht="20.100000000000001" customHeight="1" x14ac:dyDescent="0.2">
      <c r="A65" s="4"/>
      <c r="B65" s="164" t="s">
        <v>208</v>
      </c>
      <c r="C65" s="207"/>
      <c r="D65" s="41">
        <f>3490963.66417034/1000</f>
        <v>3490.9636641703401</v>
      </c>
      <c r="E65" s="42">
        <f t="shared" si="6"/>
        <v>22.494123171732667</v>
      </c>
      <c r="F65" s="138">
        <f t="shared" si="7"/>
        <v>6.0116509010124526</v>
      </c>
      <c r="G65" s="41">
        <f>6578199.9274411/1000</f>
        <v>6578.1999274411</v>
      </c>
      <c r="H65" s="42">
        <f t="shared" si="8"/>
        <v>42.38681740943003</v>
      </c>
      <c r="I65" s="138">
        <f t="shared" si="9"/>
        <v>-5.7429441547342019</v>
      </c>
      <c r="J65" s="41">
        <f>4362998.91894014/1000</f>
        <v>4362.9989189401404</v>
      </c>
      <c r="K65" s="42">
        <f t="shared" si="10"/>
        <v>28.113107016282939</v>
      </c>
      <c r="L65" s="138">
        <f t="shared" si="11"/>
        <v>8.2630004699786692</v>
      </c>
      <c r="M65" s="41">
        <f>1087285.113694/1000</f>
        <v>1087.2851136940001</v>
      </c>
      <c r="N65" s="42">
        <f t="shared" si="12"/>
        <v>7.0059524025543691</v>
      </c>
      <c r="O65" s="138">
        <f t="shared" si="13"/>
        <v>-18.798721904854361</v>
      </c>
      <c r="P65" s="54">
        <f t="shared" si="5"/>
        <v>15519.44762424558</v>
      </c>
      <c r="Q65" s="38">
        <f t="shared" ref="Q65:Q77" si="15">(P65-P69)/P69*100</f>
        <v>8.7557647109010546</v>
      </c>
      <c r="R65" s="138">
        <f t="shared" si="14"/>
        <v>-0.77713941406828013</v>
      </c>
      <c r="S65" s="16" t="s">
        <v>253</v>
      </c>
      <c r="T65" s="138" t="s">
        <v>254</v>
      </c>
      <c r="U65" s="38">
        <f>F77</f>
        <v>-4.5234708392603125</v>
      </c>
      <c r="V65" s="38">
        <f>I77</f>
        <v>0.18352833218628126</v>
      </c>
      <c r="W65" s="38">
        <f>L77</f>
        <v>-6.2685932851678716</v>
      </c>
      <c r="X65" s="38">
        <f>O77</f>
        <v>3.1746031746031744</v>
      </c>
      <c r="Y65" s="38">
        <f>R77</f>
        <v>-3.1</v>
      </c>
    </row>
    <row r="66" spans="1:25" ht="20.100000000000001" customHeight="1" x14ac:dyDescent="0.2">
      <c r="A66" s="4"/>
      <c r="B66" s="164" t="s">
        <v>207</v>
      </c>
      <c r="C66" s="207"/>
      <c r="D66" s="41">
        <v>3293</v>
      </c>
      <c r="E66" s="42">
        <f t="shared" si="6"/>
        <v>21.053641071542739</v>
      </c>
      <c r="F66" s="138">
        <f t="shared" si="7"/>
        <v>2.4261275272161744</v>
      </c>
      <c r="G66" s="41">
        <v>6979</v>
      </c>
      <c r="H66" s="42">
        <f t="shared" si="8"/>
        <v>44.619909212965922</v>
      </c>
      <c r="I66" s="138">
        <f t="shared" si="9"/>
        <v>5.5984263882584351</v>
      </c>
      <c r="J66" s="41">
        <v>4030</v>
      </c>
      <c r="K66" s="42">
        <f t="shared" si="10"/>
        <v>25.765616009206571</v>
      </c>
      <c r="L66" s="138">
        <f t="shared" si="11"/>
        <v>12.695749440715884</v>
      </c>
      <c r="M66" s="41">
        <v>1339</v>
      </c>
      <c r="N66" s="42">
        <f t="shared" si="12"/>
        <v>8.5608337062847646</v>
      </c>
      <c r="O66" s="138">
        <f t="shared" si="13"/>
        <v>-10.073875083948959</v>
      </c>
      <c r="P66" s="54">
        <f t="shared" si="5"/>
        <v>15641</v>
      </c>
      <c r="Q66" s="38">
        <f t="shared" si="15"/>
        <v>11.857255238503898</v>
      </c>
      <c r="R66" s="138">
        <v>5</v>
      </c>
      <c r="S66" s="16" t="s">
        <v>222</v>
      </c>
      <c r="T66" s="138" t="s">
        <v>255</v>
      </c>
      <c r="U66" s="38">
        <f>F76</f>
        <v>8.2836710369487498</v>
      </c>
      <c r="V66" s="38">
        <f>I76</f>
        <v>3.9386306388825281</v>
      </c>
      <c r="W66" s="38">
        <f>L76</f>
        <v>-11.924733620494218</v>
      </c>
      <c r="X66" s="38">
        <f>O76</f>
        <v>4.6153846153846159</v>
      </c>
      <c r="Y66" s="38">
        <f>R76</f>
        <v>-0.21253985122210414</v>
      </c>
    </row>
    <row r="67" spans="1:25" ht="20.100000000000001" customHeight="1" x14ac:dyDescent="0.2">
      <c r="A67" s="4"/>
      <c r="B67" s="164" t="s">
        <v>202</v>
      </c>
      <c r="C67" s="207"/>
      <c r="D67" s="41">
        <v>3215</v>
      </c>
      <c r="E67" s="42">
        <f t="shared" si="6"/>
        <v>21.593122439384782</v>
      </c>
      <c r="F67" s="138">
        <f t="shared" si="7"/>
        <v>10.709366391184574</v>
      </c>
      <c r="G67" s="41">
        <v>6609</v>
      </c>
      <c r="H67" s="42">
        <f t="shared" si="8"/>
        <v>44.388474712875272</v>
      </c>
      <c r="I67" s="138">
        <f t="shared" si="9"/>
        <v>-8.3356449375866859</v>
      </c>
      <c r="J67" s="41">
        <v>3576</v>
      </c>
      <c r="K67" s="42">
        <f t="shared" si="10"/>
        <v>24.017731210961113</v>
      </c>
      <c r="L67" s="138">
        <f t="shared" si="11"/>
        <v>-19.856566562079784</v>
      </c>
      <c r="M67" s="41">
        <v>1489</v>
      </c>
      <c r="N67" s="42">
        <f t="shared" si="12"/>
        <v>10.000671636778829</v>
      </c>
      <c r="O67" s="138">
        <f t="shared" si="13"/>
        <v>5.1553672316384178</v>
      </c>
      <c r="P67" s="54">
        <f t="shared" si="5"/>
        <v>14889</v>
      </c>
      <c r="Q67" s="38">
        <f t="shared" si="15"/>
        <v>0.16145307769929365</v>
      </c>
      <c r="R67" s="138">
        <f t="shared" ref="R67:R76" si="16">(P67-P68)/P68*100</f>
        <v>-6.8971985992996503</v>
      </c>
      <c r="S67" s="37" t="s">
        <v>223</v>
      </c>
      <c r="T67" s="138" t="s">
        <v>256</v>
      </c>
      <c r="U67" s="38">
        <f>F75</f>
        <v>12.080352228948817</v>
      </c>
      <c r="V67" s="38">
        <f>I75</f>
        <v>23.110817360652124</v>
      </c>
      <c r="W67" s="38">
        <f>L75</f>
        <v>20.617760617760617</v>
      </c>
      <c r="X67" s="38">
        <f>O75</f>
        <v>-0.64338235294117641</v>
      </c>
      <c r="Y67" s="38">
        <f>R75</f>
        <v>17.358892438764641</v>
      </c>
    </row>
    <row r="68" spans="1:25" ht="20.100000000000001" customHeight="1" x14ac:dyDescent="0.2">
      <c r="A68" s="4"/>
      <c r="B68" s="164" t="s">
        <v>149</v>
      </c>
      <c r="C68" s="207"/>
      <c r="D68" s="41">
        <v>2904</v>
      </c>
      <c r="E68" s="42">
        <f t="shared" si="6"/>
        <v>18.159079539769884</v>
      </c>
      <c r="F68" s="138">
        <f t="shared" si="7"/>
        <v>0.27624309392265189</v>
      </c>
      <c r="G68" s="41">
        <v>7210</v>
      </c>
      <c r="H68" s="42">
        <f t="shared" si="8"/>
        <v>45.085042521260632</v>
      </c>
      <c r="I68" s="138">
        <f t="shared" si="9"/>
        <v>14.57174638487208</v>
      </c>
      <c r="J68" s="41">
        <v>4462</v>
      </c>
      <c r="K68" s="42">
        <f t="shared" si="10"/>
        <v>27.901450725362682</v>
      </c>
      <c r="L68" s="138">
        <f t="shared" si="11"/>
        <v>21.414965986394556</v>
      </c>
      <c r="M68" s="41">
        <v>1416</v>
      </c>
      <c r="N68" s="42">
        <f t="shared" si="12"/>
        <v>8.8544272136068045</v>
      </c>
      <c r="O68" s="138">
        <f t="shared" si="13"/>
        <v>0.71123755334281646</v>
      </c>
      <c r="P68" s="54">
        <f t="shared" si="5"/>
        <v>15992</v>
      </c>
      <c r="Q68" s="38">
        <f t="shared" si="15"/>
        <v>2.2702564430517365</v>
      </c>
      <c r="R68" s="138">
        <f t="shared" si="16"/>
        <v>12.067274001401541</v>
      </c>
      <c r="S68" s="37" t="s">
        <v>224</v>
      </c>
      <c r="T68" s="138" t="s">
        <v>257</v>
      </c>
      <c r="U68" s="38">
        <f>F74</f>
        <v>7.9548244537196169</v>
      </c>
      <c r="V68" s="38">
        <f>I74</f>
        <v>3.9191123836793129</v>
      </c>
      <c r="W68" s="38">
        <f>L74</f>
        <v>10.776781903542467</v>
      </c>
      <c r="X68" s="38">
        <f>O74</f>
        <v>8.9731729879740989</v>
      </c>
      <c r="Y68" s="38">
        <f>R74</f>
        <v>7.4215711693025668</v>
      </c>
    </row>
    <row r="69" spans="1:25" ht="20.100000000000001" customHeight="1" x14ac:dyDescent="0.2">
      <c r="A69" s="4"/>
      <c r="B69" s="164" t="s">
        <v>150</v>
      </c>
      <c r="C69" s="207"/>
      <c r="D69" s="43">
        <v>2896</v>
      </c>
      <c r="E69" s="42">
        <f t="shared" si="6"/>
        <v>20.294323756131742</v>
      </c>
      <c r="F69" s="138">
        <f t="shared" si="7"/>
        <v>4.8136083966702863</v>
      </c>
      <c r="G69" s="43">
        <v>6293</v>
      </c>
      <c r="H69" s="42">
        <f t="shared" si="8"/>
        <v>44.099509460406452</v>
      </c>
      <c r="I69" s="138">
        <f t="shared" si="9"/>
        <v>3.8791680422581707</v>
      </c>
      <c r="J69" s="43">
        <v>3675</v>
      </c>
      <c r="K69" s="42">
        <f t="shared" si="10"/>
        <v>25.753328661527679</v>
      </c>
      <c r="L69" s="138">
        <f t="shared" si="11"/>
        <v>-4.7680746307333512</v>
      </c>
      <c r="M69" s="43">
        <v>1406</v>
      </c>
      <c r="N69" s="42">
        <f t="shared" si="12"/>
        <v>9.8528381219341288</v>
      </c>
      <c r="O69" s="138">
        <f t="shared" si="13"/>
        <v>7.9048349961627018</v>
      </c>
      <c r="P69" s="54">
        <f t="shared" si="5"/>
        <v>14270</v>
      </c>
      <c r="Q69" s="38">
        <f t="shared" si="15"/>
        <v>-8.125160958022148</v>
      </c>
      <c r="R69" s="138">
        <f t="shared" si="16"/>
        <v>2.0524923120932561</v>
      </c>
      <c r="S69" s="37" t="s">
        <v>225</v>
      </c>
      <c r="T69" s="138" t="s">
        <v>258</v>
      </c>
      <c r="U69" s="38">
        <f>F73</f>
        <v>-18.307937229929497</v>
      </c>
      <c r="V69" s="38">
        <f>I73</f>
        <v>-1.1882211124504909</v>
      </c>
      <c r="W69" s="38">
        <f>L73</f>
        <v>-6.8580235022153726</v>
      </c>
      <c r="X69" s="38">
        <f>O73</f>
        <v>16.044142614601018</v>
      </c>
      <c r="Y69" s="38">
        <f>R73</f>
        <v>-6.281300911120498</v>
      </c>
    </row>
    <row r="70" spans="1:25" ht="20.100000000000001" customHeight="1" x14ac:dyDescent="0.2">
      <c r="A70" s="4"/>
      <c r="B70" s="164" t="s">
        <v>151</v>
      </c>
      <c r="C70" s="207"/>
      <c r="D70" s="43">
        <v>2763</v>
      </c>
      <c r="E70" s="42">
        <f t="shared" si="6"/>
        <v>19.759708217120789</v>
      </c>
      <c r="F70" s="138">
        <f t="shared" si="7"/>
        <v>-12.424722662440571</v>
      </c>
      <c r="G70" s="43">
        <v>6058</v>
      </c>
      <c r="H70" s="42">
        <f t="shared" si="8"/>
        <v>43.324036329829077</v>
      </c>
      <c r="I70" s="138">
        <f t="shared" si="9"/>
        <v>-4.1910485529021031</v>
      </c>
      <c r="J70" s="43">
        <v>3859</v>
      </c>
      <c r="K70" s="42">
        <f t="shared" si="10"/>
        <v>27.597797325323608</v>
      </c>
      <c r="L70" s="138">
        <f t="shared" si="11"/>
        <v>-8.0314585319351757</v>
      </c>
      <c r="M70" s="43">
        <v>1303</v>
      </c>
      <c r="N70" s="42">
        <f t="shared" si="12"/>
        <v>9.3184581277265259</v>
      </c>
      <c r="O70" s="138">
        <f t="shared" si="13"/>
        <v>9.4038623005877415</v>
      </c>
      <c r="P70" s="54">
        <f t="shared" si="5"/>
        <v>13983</v>
      </c>
      <c r="Q70" s="38">
        <f t="shared" si="15"/>
        <v>-15.627828395583176</v>
      </c>
      <c r="R70" s="138">
        <f t="shared" si="16"/>
        <v>-5.9334006054490418</v>
      </c>
      <c r="S70" s="37" t="s">
        <v>226</v>
      </c>
      <c r="T70" s="138" t="s">
        <v>259</v>
      </c>
      <c r="U70" s="38">
        <f>F72</f>
        <v>-8.3518930957683743E-2</v>
      </c>
      <c r="V70" s="38">
        <f>I72</f>
        <v>8.0690135935866163</v>
      </c>
      <c r="W70" s="38">
        <f>L72</f>
        <v>-10.734229576008273</v>
      </c>
      <c r="X70" s="38">
        <f>O72</f>
        <v>11.997073884418434</v>
      </c>
      <c r="Y70" s="38">
        <f>R72</f>
        <v>0.67602369302086018</v>
      </c>
    </row>
    <row r="71" spans="1:25" ht="20.100000000000001" customHeight="1" x14ac:dyDescent="0.2">
      <c r="A71" s="4"/>
      <c r="B71" s="164" t="s">
        <v>152</v>
      </c>
      <c r="C71" s="207"/>
      <c r="D71" s="43">
        <v>3155</v>
      </c>
      <c r="E71" s="42">
        <f t="shared" si="6"/>
        <v>21.224352505886309</v>
      </c>
      <c r="F71" s="138">
        <f t="shared" si="7"/>
        <v>-12.092504876010031</v>
      </c>
      <c r="G71" s="43">
        <v>6323</v>
      </c>
      <c r="H71" s="42">
        <f t="shared" si="8"/>
        <v>42.536158762193068</v>
      </c>
      <c r="I71" s="138">
        <f t="shared" si="9"/>
        <v>1.967424608934043</v>
      </c>
      <c r="J71" s="43">
        <v>4196</v>
      </c>
      <c r="K71" s="42">
        <f t="shared" si="10"/>
        <v>28.227379751093174</v>
      </c>
      <c r="L71" s="138">
        <f t="shared" si="11"/>
        <v>-2.7803521779425395</v>
      </c>
      <c r="M71" s="43">
        <v>1191</v>
      </c>
      <c r="N71" s="42">
        <f t="shared" si="12"/>
        <v>8.0121089808274473</v>
      </c>
      <c r="O71" s="138">
        <f t="shared" si="13"/>
        <v>-22.207707380796865</v>
      </c>
      <c r="P71" s="54">
        <f t="shared" si="5"/>
        <v>14865</v>
      </c>
      <c r="Q71" s="38">
        <f t="shared" si="15"/>
        <v>-3.6492092299714805</v>
      </c>
      <c r="R71" s="138">
        <f t="shared" si="16"/>
        <v>-4.9370083775660296</v>
      </c>
      <c r="S71" s="37" t="s">
        <v>227</v>
      </c>
      <c r="T71" s="138" t="s">
        <v>261</v>
      </c>
      <c r="U71" s="38">
        <f>F71</f>
        <v>-12.092504876010031</v>
      </c>
      <c r="V71" s="38">
        <f>I71</f>
        <v>1.967424608934043</v>
      </c>
      <c r="W71" s="38">
        <f>L71</f>
        <v>-2.7803521779425395</v>
      </c>
      <c r="X71" s="38">
        <f>O71</f>
        <v>-22.207707380796865</v>
      </c>
      <c r="Y71" s="38">
        <f>R71</f>
        <v>-4.9370083775660296</v>
      </c>
    </row>
    <row r="72" spans="1:25" s="44" customFormat="1" ht="20.100000000000001" customHeight="1" x14ac:dyDescent="0.2">
      <c r="A72" s="4"/>
      <c r="B72" s="164" t="s">
        <v>153</v>
      </c>
      <c r="C72" s="207"/>
      <c r="D72" s="43">
        <v>3589</v>
      </c>
      <c r="E72" s="42">
        <f t="shared" si="6"/>
        <v>22.951972884824453</v>
      </c>
      <c r="F72" s="138">
        <f t="shared" si="7"/>
        <v>-8.3518930957683743E-2</v>
      </c>
      <c r="G72" s="43">
        <v>6201</v>
      </c>
      <c r="H72" s="42">
        <f t="shared" si="8"/>
        <v>39.655944234827651</v>
      </c>
      <c r="I72" s="138">
        <f t="shared" si="9"/>
        <v>8.0690135935866163</v>
      </c>
      <c r="J72" s="43">
        <v>4316</v>
      </c>
      <c r="K72" s="42">
        <f t="shared" si="10"/>
        <v>27.601202276651531</v>
      </c>
      <c r="L72" s="138">
        <f t="shared" si="11"/>
        <v>-10.734229576008273</v>
      </c>
      <c r="M72" s="43">
        <v>1531</v>
      </c>
      <c r="N72" s="42">
        <f t="shared" si="12"/>
        <v>9.7908806036963618</v>
      </c>
      <c r="O72" s="138">
        <f t="shared" si="13"/>
        <v>11.997073884418434</v>
      </c>
      <c r="P72" s="54">
        <f t="shared" si="5"/>
        <v>15637</v>
      </c>
      <c r="Q72" s="38">
        <f t="shared" si="15"/>
        <v>18.948729651605049</v>
      </c>
      <c r="R72" s="138">
        <f t="shared" si="16"/>
        <v>0.67602369302086018</v>
      </c>
      <c r="S72" s="37" t="s">
        <v>228</v>
      </c>
      <c r="T72" s="138" t="s">
        <v>260</v>
      </c>
      <c r="U72" s="38">
        <f>F70</f>
        <v>-12.424722662440571</v>
      </c>
      <c r="V72" s="38">
        <f>I70</f>
        <v>-4.1910485529021031</v>
      </c>
      <c r="W72" s="38">
        <f>L70</f>
        <v>-8.0314585319351757</v>
      </c>
      <c r="X72" s="38">
        <f>O70</f>
        <v>9.4038623005877415</v>
      </c>
      <c r="Y72" s="38">
        <f>R70</f>
        <v>-5.9334006054490418</v>
      </c>
    </row>
    <row r="73" spans="1:25" s="44" customFormat="1" ht="20.100000000000001" customHeight="1" x14ac:dyDescent="0.2">
      <c r="A73" s="4"/>
      <c r="B73" s="226" t="s">
        <v>154</v>
      </c>
      <c r="C73" s="227"/>
      <c r="D73" s="228">
        <v>3592</v>
      </c>
      <c r="E73" s="229">
        <f t="shared" si="6"/>
        <v>23.12644862219933</v>
      </c>
      <c r="F73" s="230">
        <f t="shared" si="7"/>
        <v>-18.307937229929497</v>
      </c>
      <c r="G73" s="228">
        <v>5738</v>
      </c>
      <c r="H73" s="229">
        <f t="shared" si="8"/>
        <v>36.943085243368529</v>
      </c>
      <c r="I73" s="230">
        <f t="shared" si="9"/>
        <v>-1.1882211124504909</v>
      </c>
      <c r="J73" s="228">
        <v>4835</v>
      </c>
      <c r="K73" s="229">
        <f t="shared" si="10"/>
        <v>31.129281483389132</v>
      </c>
      <c r="L73" s="230">
        <f t="shared" si="11"/>
        <v>-6.8580235022153726</v>
      </c>
      <c r="M73" s="228">
        <v>1367</v>
      </c>
      <c r="N73" s="229">
        <f t="shared" si="12"/>
        <v>8.8011846510430072</v>
      </c>
      <c r="O73" s="230">
        <f t="shared" si="13"/>
        <v>16.044142614601018</v>
      </c>
      <c r="P73" s="231">
        <f t="shared" si="5"/>
        <v>15532</v>
      </c>
      <c r="Q73" s="38">
        <f t="shared" si="15"/>
        <v>17.898891756490055</v>
      </c>
      <c r="R73" s="138">
        <f t="shared" si="16"/>
        <v>-6.281300911120498</v>
      </c>
      <c r="S73" s="37" t="s">
        <v>229</v>
      </c>
      <c r="T73" s="138" t="s">
        <v>262</v>
      </c>
      <c r="U73" s="38">
        <f>F69</f>
        <v>4.8136083966702863</v>
      </c>
      <c r="V73" s="38">
        <f>I69</f>
        <v>3.8791680422581707</v>
      </c>
      <c r="W73" s="38">
        <f>L69</f>
        <v>-4.7680746307333512</v>
      </c>
      <c r="X73" s="38">
        <f>O69</f>
        <v>7.9048349961627018</v>
      </c>
      <c r="Y73" s="38">
        <f>R69</f>
        <v>2.0524923120932561</v>
      </c>
    </row>
    <row r="74" spans="1:25" s="44" customFormat="1" ht="20.100000000000001" customHeight="1" x14ac:dyDescent="0.2">
      <c r="A74" s="4"/>
      <c r="B74" s="179" t="s">
        <v>155</v>
      </c>
      <c r="C74" s="208"/>
      <c r="D74" s="180">
        <v>4397</v>
      </c>
      <c r="E74" s="181">
        <f t="shared" si="6"/>
        <v>26.531104809026729</v>
      </c>
      <c r="F74" s="182">
        <f t="shared" si="7"/>
        <v>7.9548244537196169</v>
      </c>
      <c r="G74" s="180">
        <v>5807</v>
      </c>
      <c r="H74" s="181">
        <f t="shared" si="8"/>
        <v>35.038918723224519</v>
      </c>
      <c r="I74" s="182">
        <f t="shared" si="9"/>
        <v>3.9191123836793129</v>
      </c>
      <c r="J74" s="180">
        <v>5191</v>
      </c>
      <c r="K74" s="181">
        <f t="shared" si="10"/>
        <v>31.322029807518252</v>
      </c>
      <c r="L74" s="182">
        <f t="shared" si="11"/>
        <v>10.776781903542467</v>
      </c>
      <c r="M74" s="180">
        <v>1178</v>
      </c>
      <c r="N74" s="181">
        <f t="shared" si="12"/>
        <v>7.1079466602304953</v>
      </c>
      <c r="O74" s="182">
        <f t="shared" si="13"/>
        <v>8.9731729879740989</v>
      </c>
      <c r="P74" s="184">
        <f t="shared" si="5"/>
        <v>16573</v>
      </c>
      <c r="Q74" s="38">
        <f t="shared" si="15"/>
        <v>21.967912864292021</v>
      </c>
      <c r="R74" s="138">
        <f t="shared" si="16"/>
        <v>7.4215711693025668</v>
      </c>
      <c r="S74" s="37" t="s">
        <v>230</v>
      </c>
      <c r="T74" s="138" t="s">
        <v>263</v>
      </c>
      <c r="U74" s="38">
        <f>F68</f>
        <v>0.27624309392265189</v>
      </c>
      <c r="V74" s="38">
        <f>I68</f>
        <v>14.57174638487208</v>
      </c>
      <c r="W74" s="38">
        <f>L68</f>
        <v>21.414965986394556</v>
      </c>
      <c r="X74" s="38">
        <f>O68</f>
        <v>0.71123755334281646</v>
      </c>
      <c r="Y74" s="38">
        <f>R68</f>
        <v>12.067274001401541</v>
      </c>
    </row>
    <row r="75" spans="1:25" ht="20.100000000000001" customHeight="1" x14ac:dyDescent="0.2">
      <c r="A75" s="4"/>
      <c r="B75" s="179" t="s">
        <v>156</v>
      </c>
      <c r="C75" s="208"/>
      <c r="D75" s="180">
        <v>4073</v>
      </c>
      <c r="E75" s="181">
        <f t="shared" si="6"/>
        <v>26.400051853772361</v>
      </c>
      <c r="F75" s="182">
        <f t="shared" si="7"/>
        <v>12.080352228948817</v>
      </c>
      <c r="G75" s="180">
        <v>5588</v>
      </c>
      <c r="H75" s="181">
        <f t="shared" si="8"/>
        <v>36.219859994814627</v>
      </c>
      <c r="I75" s="182">
        <f t="shared" si="9"/>
        <v>23.110817360652124</v>
      </c>
      <c r="J75" s="180">
        <v>4686</v>
      </c>
      <c r="K75" s="181">
        <f t="shared" si="10"/>
        <v>30.373347161005963</v>
      </c>
      <c r="L75" s="182">
        <f t="shared" si="11"/>
        <v>20.617760617760617</v>
      </c>
      <c r="M75" s="180">
        <v>1081</v>
      </c>
      <c r="N75" s="181">
        <f t="shared" si="12"/>
        <v>7.0067409904070521</v>
      </c>
      <c r="O75" s="182">
        <f t="shared" si="13"/>
        <v>-0.64338235294117641</v>
      </c>
      <c r="P75" s="184">
        <f t="shared" si="5"/>
        <v>15428</v>
      </c>
      <c r="Q75" s="38">
        <f t="shared" si="15"/>
        <v>8.3679057208918977</v>
      </c>
      <c r="R75" s="138">
        <f t="shared" si="16"/>
        <v>17.358892438764641</v>
      </c>
      <c r="S75" s="37" t="s">
        <v>231</v>
      </c>
      <c r="T75" s="138" t="s">
        <v>264</v>
      </c>
      <c r="U75" s="38">
        <f>F67</f>
        <v>10.709366391184574</v>
      </c>
      <c r="V75" s="38">
        <f>I67</f>
        <v>-8.3356449375866859</v>
      </c>
      <c r="W75" s="38">
        <f>L67</f>
        <v>-19.856566562079784</v>
      </c>
      <c r="X75" s="38">
        <f>O67</f>
        <v>5.1553672316384178</v>
      </c>
      <c r="Y75" s="38">
        <f>R67</f>
        <v>-6.8971985992996503</v>
      </c>
    </row>
    <row r="76" spans="1:25" ht="20.100000000000001" customHeight="1" x14ac:dyDescent="0.2">
      <c r="A76" s="4"/>
      <c r="B76" s="183" t="s">
        <v>157</v>
      </c>
      <c r="C76" s="208"/>
      <c r="D76" s="180">
        <v>3634</v>
      </c>
      <c r="E76" s="181">
        <f t="shared" si="6"/>
        <v>27.643389624220294</v>
      </c>
      <c r="F76" s="182">
        <f t="shared" si="7"/>
        <v>8.2836710369487498</v>
      </c>
      <c r="G76" s="180">
        <v>4539</v>
      </c>
      <c r="H76" s="181">
        <f t="shared" si="8"/>
        <v>34.527612962117757</v>
      </c>
      <c r="I76" s="182">
        <f t="shared" si="9"/>
        <v>3.9386306388825281</v>
      </c>
      <c r="J76" s="180">
        <v>3885</v>
      </c>
      <c r="K76" s="181">
        <f t="shared" si="10"/>
        <v>29.552715654952078</v>
      </c>
      <c r="L76" s="182">
        <f t="shared" si="11"/>
        <v>-11.924733620494218</v>
      </c>
      <c r="M76" s="180">
        <v>1088</v>
      </c>
      <c r="N76" s="181">
        <f t="shared" si="12"/>
        <v>8.2762817587098727</v>
      </c>
      <c r="O76" s="182">
        <f t="shared" si="13"/>
        <v>4.6153846153846159</v>
      </c>
      <c r="P76" s="184">
        <f t="shared" si="5"/>
        <v>13146</v>
      </c>
      <c r="Q76" s="38">
        <f t="shared" si="15"/>
        <v>-1.145089629205174</v>
      </c>
      <c r="R76" s="138">
        <f t="shared" si="16"/>
        <v>-0.21253985122210414</v>
      </c>
      <c r="S76" s="37" t="s">
        <v>232</v>
      </c>
      <c r="T76" s="138" t="s">
        <v>265</v>
      </c>
      <c r="U76" s="38">
        <f>F66</f>
        <v>2.4261275272161744</v>
      </c>
      <c r="V76" s="38">
        <f>I66</f>
        <v>5.5984263882584351</v>
      </c>
      <c r="W76" s="38">
        <f>L66</f>
        <v>12.695749440715884</v>
      </c>
      <c r="X76" s="38">
        <f>O66</f>
        <v>-10.073875083948959</v>
      </c>
      <c r="Y76" s="38">
        <f>R66</f>
        <v>5</v>
      </c>
    </row>
    <row r="77" spans="1:25" ht="20.100000000000001" customHeight="1" x14ac:dyDescent="0.2">
      <c r="A77" s="4"/>
      <c r="B77" s="183" t="s">
        <v>158</v>
      </c>
      <c r="C77" s="208"/>
      <c r="D77" s="180">
        <v>3356</v>
      </c>
      <c r="E77" s="181">
        <f t="shared" si="6"/>
        <v>25.474419310763626</v>
      </c>
      <c r="F77" s="182">
        <f t="shared" si="7"/>
        <v>-4.5234708392603125</v>
      </c>
      <c r="G77" s="180">
        <v>4367</v>
      </c>
      <c r="H77" s="181">
        <f t="shared" si="8"/>
        <v>33.148626081676028</v>
      </c>
      <c r="I77" s="182">
        <f t="shared" si="9"/>
        <v>0.18352833218628126</v>
      </c>
      <c r="J77" s="180">
        <v>4411</v>
      </c>
      <c r="K77" s="181">
        <f t="shared" si="10"/>
        <v>33.482617276453617</v>
      </c>
      <c r="L77" s="182">
        <f t="shared" si="11"/>
        <v>-6.2685932851678716</v>
      </c>
      <c r="M77" s="180">
        <v>1040</v>
      </c>
      <c r="N77" s="181">
        <f t="shared" si="12"/>
        <v>7.8943373311067253</v>
      </c>
      <c r="O77" s="182">
        <f t="shared" si="13"/>
        <v>3.1746031746031744</v>
      </c>
      <c r="P77" s="184">
        <f t="shared" si="5"/>
        <v>13174</v>
      </c>
      <c r="Q77" s="38">
        <f t="shared" si="15"/>
        <v>10.352479668148696</v>
      </c>
      <c r="R77" s="138">
        <v>-3.1</v>
      </c>
      <c r="S77" s="37" t="s">
        <v>233</v>
      </c>
      <c r="T77" s="138" t="s">
        <v>266</v>
      </c>
      <c r="U77" s="38">
        <f>F65</f>
        <v>6.0116509010124526</v>
      </c>
      <c r="V77" s="38">
        <f>I65</f>
        <v>-5.7429441547342019</v>
      </c>
      <c r="W77" s="38">
        <f>L65</f>
        <v>8.2630004699786692</v>
      </c>
      <c r="X77" s="38">
        <f>O65</f>
        <v>-18.798721904854361</v>
      </c>
      <c r="Y77" s="38">
        <f>R65</f>
        <v>-0.77713941406828013</v>
      </c>
    </row>
    <row r="78" spans="1:25" s="170" customFormat="1" ht="20.100000000000001" customHeight="1" x14ac:dyDescent="0.2">
      <c r="A78" s="165"/>
      <c r="B78" s="166" t="s">
        <v>159</v>
      </c>
      <c r="C78" s="209"/>
      <c r="D78" s="167">
        <v>3515</v>
      </c>
      <c r="E78" s="168">
        <f t="shared" si="6"/>
        <v>25.868413305858112</v>
      </c>
      <c r="F78" s="169">
        <f t="shared" si="7"/>
        <v>-99.908634393304979</v>
      </c>
      <c r="G78" s="167">
        <v>4359</v>
      </c>
      <c r="H78" s="168">
        <f t="shared" si="8"/>
        <v>32.079776273182219</v>
      </c>
      <c r="I78" s="169">
        <f t="shared" si="9"/>
        <v>-99.896033605413336</v>
      </c>
      <c r="J78" s="167">
        <v>4706</v>
      </c>
      <c r="K78" s="168">
        <f t="shared" si="10"/>
        <v>34.633500147188698</v>
      </c>
      <c r="L78" s="169">
        <f t="shared" si="11"/>
        <v>-99.909474677752002</v>
      </c>
      <c r="M78" s="167">
        <v>1008</v>
      </c>
      <c r="N78" s="168">
        <f t="shared" si="12"/>
        <v>7.4183102737709739</v>
      </c>
      <c r="O78" s="169">
        <f t="shared" si="13"/>
        <v>-99.899024336778695</v>
      </c>
      <c r="P78" s="185">
        <f t="shared" si="5"/>
        <v>13588</v>
      </c>
      <c r="Q78" s="172"/>
      <c r="R78" s="169">
        <f>(P78-P79)/P79*100</f>
        <v>-4.5564491226679342</v>
      </c>
      <c r="S78" s="171" t="s">
        <v>234</v>
      </c>
      <c r="T78" s="169" t="s">
        <v>267</v>
      </c>
      <c r="U78" s="172">
        <f>F64</f>
        <v>8.1354423348647629</v>
      </c>
      <c r="V78" s="172">
        <f>I64</f>
        <v>-0.98400669111739103</v>
      </c>
      <c r="W78" s="172">
        <f>L64</f>
        <v>-19.099017314048826</v>
      </c>
      <c r="X78" s="172">
        <f>O64</f>
        <v>12.426077079909675</v>
      </c>
      <c r="Y78" s="172">
        <f>R64</f>
        <v>-3.0858548309244975</v>
      </c>
    </row>
    <row r="79" spans="1:25" s="170" customFormat="1" ht="20.100000000000001" customHeight="1" x14ac:dyDescent="0.2">
      <c r="A79" s="165"/>
      <c r="B79" s="232" t="s">
        <v>160</v>
      </c>
      <c r="C79" s="233"/>
      <c r="D79" s="234">
        <v>3847180.7140000006</v>
      </c>
      <c r="E79" s="235">
        <f t="shared" si="6"/>
        <v>27023.00472556298</v>
      </c>
      <c r="F79" s="236">
        <f t="shared" si="7"/>
        <v>1.3256200874457997</v>
      </c>
      <c r="G79" s="234">
        <v>4192700.9369999995</v>
      </c>
      <c r="H79" s="235">
        <f t="shared" si="8"/>
        <v>29449.975360170538</v>
      </c>
      <c r="I79" s="236">
        <f t="shared" si="9"/>
        <v>9.4975135364139049</v>
      </c>
      <c r="J79" s="234">
        <v>5198545.4270000001</v>
      </c>
      <c r="K79" s="235">
        <f t="shared" si="10"/>
        <v>36515.13357006156</v>
      </c>
      <c r="L79" s="236">
        <f t="shared" si="11"/>
        <v>5.6787103588579457</v>
      </c>
      <c r="M79" s="234">
        <v>998260.34100000001</v>
      </c>
      <c r="N79" s="235">
        <f t="shared" si="12"/>
        <v>7011.8863442049133</v>
      </c>
      <c r="O79" s="236">
        <f t="shared" si="13"/>
        <v>32.537247612693982</v>
      </c>
      <c r="P79" s="237">
        <f>(D79+G79+J79+M79)/1000</f>
        <v>14236.687419000002</v>
      </c>
      <c r="Q79" s="172"/>
      <c r="R79" s="169">
        <f>(P79-P80)/P80*100</f>
        <v>7.0566300610274979</v>
      </c>
      <c r="S79" s="171" t="s">
        <v>235</v>
      </c>
      <c r="T79" s="169" t="s">
        <v>268</v>
      </c>
      <c r="U79" s="172">
        <f>F63</f>
        <v>10.740471082173121</v>
      </c>
      <c r="V79" s="172">
        <f>I63</f>
        <v>-5.3289757458472984</v>
      </c>
      <c r="W79" s="172">
        <f>L63</f>
        <v>23.380110285522129</v>
      </c>
      <c r="X79" s="172">
        <f>O63</f>
        <v>9.2502639540998253</v>
      </c>
      <c r="Y79" s="172">
        <f>R63</f>
        <v>6.6265743171771749</v>
      </c>
    </row>
    <row r="80" spans="1:25" s="170" customFormat="1" ht="20.100000000000001" customHeight="1" x14ac:dyDescent="0.2">
      <c r="A80" s="165"/>
      <c r="B80" s="232" t="s">
        <v>161</v>
      </c>
      <c r="C80" s="233"/>
      <c r="D80" s="234">
        <v>3796848.9219999993</v>
      </c>
      <c r="E80" s="235">
        <f t="shared" si="6"/>
        <v>28551.434647479</v>
      </c>
      <c r="F80" s="236">
        <f t="shared" si="7"/>
        <v>9.1399333172165562</v>
      </c>
      <c r="G80" s="234">
        <v>3829037.5749999997</v>
      </c>
      <c r="H80" s="235">
        <f t="shared" si="8"/>
        <v>28793.485948808047</v>
      </c>
      <c r="I80" s="236">
        <f t="shared" si="9"/>
        <v>10.975687466733598</v>
      </c>
      <c r="J80" s="234">
        <v>4919198.398</v>
      </c>
      <c r="K80" s="235">
        <f t="shared" si="10"/>
        <v>36991.245757678953</v>
      </c>
      <c r="L80" s="236">
        <f t="shared" si="11"/>
        <v>9.7173382021225372</v>
      </c>
      <c r="M80" s="234">
        <v>753192.29800000007</v>
      </c>
      <c r="N80" s="235">
        <f t="shared" si="12"/>
        <v>5663.8336460340024</v>
      </c>
      <c r="O80" s="236">
        <f t="shared" si="13"/>
        <v>43.364329569062477</v>
      </c>
      <c r="P80" s="237">
        <f>(D80+G80+J80+M80)/1000</f>
        <v>13298.277193</v>
      </c>
      <c r="Q80" s="172"/>
      <c r="R80" s="169">
        <f>(P80-P81)/P81*100</f>
        <v>11.393491996503567</v>
      </c>
      <c r="S80" s="171" t="s">
        <v>236</v>
      </c>
      <c r="T80" s="169" t="s">
        <v>269</v>
      </c>
      <c r="U80" s="172">
        <f>F62</f>
        <v>10.275782818091182</v>
      </c>
      <c r="V80" s="172">
        <f>I62</f>
        <v>-3.3712769353645511</v>
      </c>
      <c r="W80" s="172">
        <f>L62</f>
        <v>39.079496009126444</v>
      </c>
      <c r="X80" s="172">
        <f>O62</f>
        <v>-22.438046120278166</v>
      </c>
      <c r="Y80" s="172">
        <f>R62</f>
        <v>10.126003716048876</v>
      </c>
    </row>
    <row r="81" spans="1:28" s="170" customFormat="1" ht="20.100000000000001" customHeight="1" x14ac:dyDescent="0.2">
      <c r="A81" s="165"/>
      <c r="B81" s="232" t="s">
        <v>162</v>
      </c>
      <c r="C81" s="233"/>
      <c r="D81" s="234">
        <v>3478881.4749999996</v>
      </c>
      <c r="E81" s="235">
        <f t="shared" si="6"/>
        <v>29140.974437364246</v>
      </c>
      <c r="F81" s="236"/>
      <c r="G81" s="234">
        <v>3450339.1350000002</v>
      </c>
      <c r="H81" s="235">
        <f t="shared" si="8"/>
        <v>28901.888510953795</v>
      </c>
      <c r="I81" s="236"/>
      <c r="J81" s="234">
        <v>4483519.6320000002</v>
      </c>
      <c r="K81" s="235">
        <f t="shared" si="10"/>
        <v>37556.361699713496</v>
      </c>
      <c r="L81" s="236"/>
      <c r="M81" s="234">
        <v>525369.38600000006</v>
      </c>
      <c r="N81" s="235">
        <f t="shared" si="12"/>
        <v>4400.7753519684811</v>
      </c>
      <c r="O81" s="236"/>
      <c r="P81" s="237">
        <f>(D81+G81+J81+M81)/1000</f>
        <v>11938.109627999998</v>
      </c>
      <c r="Q81" s="172"/>
      <c r="R81" s="178"/>
      <c r="S81" s="171" t="s">
        <v>282</v>
      </c>
      <c r="T81" s="169" t="s">
        <v>281</v>
      </c>
      <c r="U81" s="172">
        <f>F61</f>
        <v>5.9655416651407167</v>
      </c>
      <c r="V81" s="172">
        <f>I61</f>
        <v>14.24047946513684</v>
      </c>
      <c r="W81" s="172">
        <f>L61</f>
        <v>-15.484188676094398</v>
      </c>
      <c r="X81" s="172">
        <f>O61</f>
        <v>-11.663668573638374</v>
      </c>
      <c r="Y81" s="172">
        <f>R61</f>
        <v>0.3672395698179427</v>
      </c>
    </row>
    <row r="82" spans="1:28" s="54" customFormat="1" ht="18" customHeight="1" x14ac:dyDescent="0.2">
      <c r="A82" s="45"/>
      <c r="B82" s="46" t="s">
        <v>174</v>
      </c>
      <c r="C82" s="210"/>
      <c r="D82" s="47"/>
      <c r="E82" s="47"/>
      <c r="F82" s="139"/>
      <c r="G82" s="48"/>
      <c r="H82" s="47"/>
      <c r="I82" s="139"/>
      <c r="J82" s="47"/>
      <c r="K82" s="47"/>
      <c r="L82" s="139"/>
      <c r="M82" s="47"/>
      <c r="N82" s="49"/>
      <c r="O82" s="152"/>
      <c r="P82" s="47"/>
      <c r="Q82" s="195"/>
      <c r="R82" s="105"/>
      <c r="S82" s="171" t="s">
        <v>285</v>
      </c>
      <c r="T82" s="169" t="s">
        <v>286</v>
      </c>
      <c r="U82" s="172">
        <f>F60</f>
        <v>5.6669507724094199</v>
      </c>
      <c r="V82" s="172">
        <f>I60</f>
        <v>4.0933121769883982</v>
      </c>
      <c r="W82" s="172">
        <f>L60</f>
        <v>37.716066330283219</v>
      </c>
      <c r="X82" s="172">
        <f>O60</f>
        <v>14.940732836393444</v>
      </c>
      <c r="Y82" s="172">
        <f>R60</f>
        <v>14.796657147805458</v>
      </c>
      <c r="Z82" s="2"/>
      <c r="AA82" s="2"/>
      <c r="AB82" s="2"/>
    </row>
    <row r="83" spans="1:28" s="54" customFormat="1" ht="18" customHeight="1" x14ac:dyDescent="0.2">
      <c r="A83" s="4"/>
      <c r="B83" s="5"/>
      <c r="D83" s="105"/>
      <c r="E83" s="105"/>
      <c r="F83" s="265"/>
      <c r="G83" s="106"/>
      <c r="H83" s="105"/>
      <c r="I83" s="265"/>
      <c r="J83" s="105"/>
      <c r="K83" s="105"/>
      <c r="L83" s="265"/>
      <c r="M83" s="105"/>
      <c r="N83" s="7"/>
      <c r="O83" s="147"/>
      <c r="P83" s="105"/>
      <c r="Q83" s="38"/>
      <c r="R83" s="105"/>
      <c r="S83" s="171" t="s">
        <v>288</v>
      </c>
      <c r="T83" s="169" t="s">
        <v>289</v>
      </c>
      <c r="U83" s="172">
        <f>F59</f>
        <v>-1.9600937115641501</v>
      </c>
      <c r="V83" s="172">
        <f>I59</f>
        <v>1.0267108123320898</v>
      </c>
      <c r="W83" s="172">
        <f>L59</f>
        <v>2.1397493399523304</v>
      </c>
      <c r="X83" s="172">
        <f>O59</f>
        <v>-6.6501883723329227</v>
      </c>
      <c r="Y83" s="172">
        <f>R59</f>
        <v>0.25788814341943156</v>
      </c>
      <c r="Z83" s="2"/>
      <c r="AA83" s="2"/>
      <c r="AB83" s="2"/>
    </row>
    <row r="84" spans="1:28" s="54" customFormat="1" x14ac:dyDescent="0.2">
      <c r="A84" s="2"/>
      <c r="B84" s="2"/>
      <c r="C84" s="103"/>
      <c r="D84" s="2"/>
      <c r="E84" s="2"/>
      <c r="F84" s="134"/>
      <c r="G84" s="2"/>
      <c r="H84" s="50"/>
      <c r="I84" s="134"/>
      <c r="J84" s="2"/>
      <c r="K84" s="2"/>
      <c r="L84" s="134"/>
      <c r="M84" s="2"/>
      <c r="N84" s="27"/>
      <c r="O84" s="125"/>
      <c r="P84" s="2"/>
      <c r="Q84" s="193"/>
      <c r="R84" s="2"/>
      <c r="S84" s="171" t="s">
        <v>318</v>
      </c>
      <c r="T84" s="169" t="s">
        <v>317</v>
      </c>
      <c r="U84" s="172" t="e">
        <f>F58</f>
        <v>#REF!</v>
      </c>
      <c r="V84" s="172" t="e">
        <f>I58</f>
        <v>#REF!</v>
      </c>
      <c r="W84" s="172" t="e">
        <f>L58</f>
        <v>#REF!</v>
      </c>
      <c r="X84" s="172" t="e">
        <f>O58</f>
        <v>#REF!</v>
      </c>
      <c r="Y84" s="172" t="e">
        <f>R58</f>
        <v>#REF!</v>
      </c>
      <c r="Z84" s="2"/>
      <c r="AA84" s="2"/>
      <c r="AB84" s="2"/>
    </row>
    <row r="85" spans="1:28" s="54" customFormat="1" x14ac:dyDescent="0.2">
      <c r="A85" s="2"/>
      <c r="B85" s="2" t="s">
        <v>276</v>
      </c>
      <c r="C85" s="103"/>
      <c r="D85" s="2"/>
      <c r="E85" s="2"/>
      <c r="F85" s="134"/>
      <c r="G85" s="2"/>
      <c r="H85" s="50">
        <v>17</v>
      </c>
      <c r="I85" s="134"/>
      <c r="J85" s="2"/>
      <c r="K85" s="2"/>
      <c r="L85" s="134"/>
      <c r="M85" s="2"/>
      <c r="N85" s="27"/>
      <c r="O85" s="125"/>
      <c r="P85" s="2" t="s">
        <v>270</v>
      </c>
      <c r="Q85" s="82">
        <v>15428839473</v>
      </c>
      <c r="R85" s="2"/>
      <c r="S85" s="2"/>
      <c r="T85" s="16"/>
      <c r="U85" s="16"/>
      <c r="V85" s="16"/>
      <c r="W85" s="16"/>
      <c r="X85" s="16"/>
      <c r="Y85" s="16"/>
      <c r="Z85" s="2"/>
      <c r="AA85" s="2"/>
      <c r="AB85" s="2"/>
    </row>
    <row r="86" spans="1:28" ht="15" x14ac:dyDescent="0.25">
      <c r="B86" s="196" t="s">
        <v>27</v>
      </c>
      <c r="C86" s="211" t="s">
        <v>28</v>
      </c>
      <c r="D86" s="196"/>
      <c r="S86" s="2" t="s">
        <v>252</v>
      </c>
      <c r="T86" s="16" t="s">
        <v>253</v>
      </c>
      <c r="U86" s="2"/>
      <c r="V86" s="2"/>
      <c r="W86" s="2"/>
      <c r="X86" s="2"/>
      <c r="Y86" s="2"/>
    </row>
    <row r="87" spans="1:28" ht="15" x14ac:dyDescent="0.25">
      <c r="B87" s="197" t="s">
        <v>91</v>
      </c>
      <c r="C87" s="212">
        <v>1895383484.1679995</v>
      </c>
      <c r="D87" s="198"/>
      <c r="S87" s="2" t="s">
        <v>237</v>
      </c>
      <c r="T87" s="16" t="s">
        <v>222</v>
      </c>
      <c r="U87" s="2"/>
      <c r="V87" s="2"/>
      <c r="W87" s="2"/>
      <c r="X87" s="2"/>
      <c r="Y87" s="2"/>
    </row>
    <row r="88" spans="1:28" ht="15" x14ac:dyDescent="0.25">
      <c r="B88" s="197" t="s">
        <v>92</v>
      </c>
      <c r="C88" s="212">
        <v>440868619.32199991</v>
      </c>
      <c r="D88" s="198"/>
      <c r="S88" s="2" t="s">
        <v>238</v>
      </c>
      <c r="T88" s="37" t="s">
        <v>223</v>
      </c>
      <c r="U88" s="2"/>
      <c r="V88" s="2"/>
      <c r="W88" s="2"/>
      <c r="X88" s="2"/>
      <c r="Y88" s="2"/>
    </row>
    <row r="89" spans="1:28" ht="17.25" customHeight="1" x14ac:dyDescent="0.25">
      <c r="B89" s="197" t="s">
        <v>93</v>
      </c>
      <c r="C89" s="212">
        <v>290881408.48800004</v>
      </c>
      <c r="D89" s="198"/>
      <c r="S89" s="2" t="s">
        <v>239</v>
      </c>
      <c r="T89" s="37" t="s">
        <v>224</v>
      </c>
      <c r="U89" s="2"/>
      <c r="V89" s="2"/>
      <c r="W89" s="2"/>
      <c r="X89" s="2"/>
      <c r="Y89" s="2"/>
    </row>
    <row r="90" spans="1:28" ht="15" x14ac:dyDescent="0.25">
      <c r="B90" s="197" t="s">
        <v>94</v>
      </c>
      <c r="C90" s="212">
        <v>26633478.169999998</v>
      </c>
      <c r="D90" s="198"/>
      <c r="S90" s="2" t="s">
        <v>240</v>
      </c>
      <c r="T90" s="37" t="s">
        <v>225</v>
      </c>
      <c r="U90" s="2"/>
      <c r="V90" s="2"/>
      <c r="W90" s="2"/>
      <c r="X90" s="2"/>
      <c r="Y90" s="2"/>
    </row>
    <row r="91" spans="1:28" ht="15" x14ac:dyDescent="0.25">
      <c r="B91" s="197" t="s">
        <v>95</v>
      </c>
      <c r="C91" s="212">
        <v>425484460.90999997</v>
      </c>
      <c r="D91" s="198"/>
      <c r="S91" s="2" t="s">
        <v>251</v>
      </c>
      <c r="T91" s="37" t="s">
        <v>226</v>
      </c>
      <c r="U91" s="2"/>
      <c r="V91" s="2"/>
      <c r="W91" s="2"/>
      <c r="X91" s="2"/>
      <c r="Y91" s="2"/>
    </row>
    <row r="92" spans="1:28" ht="30" x14ac:dyDescent="0.25">
      <c r="B92" s="197" t="s">
        <v>273</v>
      </c>
      <c r="C92" s="212">
        <v>794435900.19399989</v>
      </c>
      <c r="D92" s="198"/>
      <c r="S92" s="2" t="s">
        <v>241</v>
      </c>
      <c r="T92" s="37" t="s">
        <v>227</v>
      </c>
      <c r="U92" s="2"/>
      <c r="V92" s="2"/>
      <c r="W92" s="2"/>
      <c r="X92" s="2"/>
      <c r="Y92" s="2"/>
    </row>
    <row r="93" spans="1:28" ht="15" x14ac:dyDescent="0.25">
      <c r="B93" s="197" t="s">
        <v>97</v>
      </c>
      <c r="C93" s="212">
        <v>677494814.44700003</v>
      </c>
      <c r="D93" s="198"/>
      <c r="S93" s="2" t="s">
        <v>242</v>
      </c>
      <c r="T93" s="37" t="s">
        <v>228</v>
      </c>
      <c r="U93" s="2"/>
      <c r="V93" s="2"/>
      <c r="W93" s="2"/>
      <c r="X93" s="2"/>
      <c r="Y93" s="2"/>
    </row>
    <row r="94" spans="1:28" ht="15" x14ac:dyDescent="0.25">
      <c r="B94" s="197" t="s">
        <v>98</v>
      </c>
      <c r="C94" s="212">
        <v>569323822.81900001</v>
      </c>
      <c r="D94" s="198"/>
      <c r="S94" s="2" t="s">
        <v>243</v>
      </c>
      <c r="T94" s="37" t="s">
        <v>229</v>
      </c>
      <c r="U94" s="2"/>
      <c r="V94" s="2"/>
      <c r="W94" s="2"/>
      <c r="X94" s="2"/>
      <c r="Y94" s="2"/>
    </row>
    <row r="95" spans="1:28" ht="15" x14ac:dyDescent="0.25">
      <c r="B95" s="197" t="s">
        <v>99</v>
      </c>
      <c r="C95" s="212">
        <v>110797060.33</v>
      </c>
      <c r="D95" s="198"/>
      <c r="S95" s="2" t="s">
        <v>244</v>
      </c>
      <c r="T95" s="37" t="s">
        <v>230</v>
      </c>
      <c r="U95" s="2"/>
      <c r="V95" s="2"/>
      <c r="W95" s="2"/>
      <c r="X95" s="2"/>
      <c r="Y95" s="2"/>
    </row>
    <row r="96" spans="1:28" ht="15" x14ac:dyDescent="0.25">
      <c r="B96" s="197" t="s">
        <v>274</v>
      </c>
      <c r="C96" s="212">
        <v>953010396.24199998</v>
      </c>
      <c r="D96" s="198"/>
      <c r="S96" s="2" t="s">
        <v>245</v>
      </c>
      <c r="T96" s="37" t="s">
        <v>231</v>
      </c>
      <c r="U96" s="2"/>
      <c r="V96" s="2"/>
      <c r="W96" s="2"/>
      <c r="X96" s="2"/>
      <c r="Y96" s="2"/>
    </row>
    <row r="97" spans="2:25" ht="15" x14ac:dyDescent="0.25">
      <c r="B97" s="197" t="s">
        <v>101</v>
      </c>
      <c r="C97" s="212">
        <v>1229281089.4649999</v>
      </c>
      <c r="D97" s="198"/>
      <c r="S97" s="2" t="s">
        <v>246</v>
      </c>
      <c r="T97" s="37" t="s">
        <v>232</v>
      </c>
      <c r="U97" s="2"/>
      <c r="V97" s="2"/>
      <c r="W97" s="2"/>
      <c r="X97" s="2"/>
      <c r="Y97" s="2"/>
    </row>
    <row r="98" spans="2:25" ht="18" customHeight="1" x14ac:dyDescent="0.25">
      <c r="B98" s="197" t="s">
        <v>102</v>
      </c>
      <c r="C98" s="212">
        <v>1264942961.3630002</v>
      </c>
      <c r="D98" s="198"/>
      <c r="S98" s="2" t="s">
        <v>247</v>
      </c>
      <c r="T98" s="37" t="s">
        <v>233</v>
      </c>
      <c r="U98" s="2"/>
      <c r="V98" s="2"/>
      <c r="W98" s="2"/>
      <c r="X98" s="2"/>
      <c r="Y98" s="2"/>
    </row>
    <row r="99" spans="2:25" ht="18" customHeight="1" x14ac:dyDescent="0.25">
      <c r="B99" s="197" t="s">
        <v>103</v>
      </c>
      <c r="C99" s="212">
        <v>3748335153.934998</v>
      </c>
      <c r="D99" s="198"/>
      <c r="S99" s="2" t="s">
        <v>248</v>
      </c>
      <c r="T99" s="171" t="s">
        <v>234</v>
      </c>
      <c r="U99" s="2"/>
      <c r="V99" s="2"/>
      <c r="W99" s="2"/>
      <c r="X99" s="2"/>
      <c r="Y99" s="2"/>
    </row>
    <row r="100" spans="2:25" ht="15.75" customHeight="1" x14ac:dyDescent="0.25">
      <c r="B100" s="197" t="s">
        <v>104</v>
      </c>
      <c r="C100" s="212">
        <v>552958644.222</v>
      </c>
      <c r="D100" s="198"/>
      <c r="S100" s="2" t="s">
        <v>249</v>
      </c>
      <c r="T100" s="171" t="s">
        <v>235</v>
      </c>
      <c r="U100" s="2"/>
      <c r="V100" s="2"/>
      <c r="W100" s="2"/>
      <c r="X100" s="2"/>
      <c r="Y100" s="2"/>
    </row>
    <row r="101" spans="2:25" ht="15" x14ac:dyDescent="0.25">
      <c r="B101" s="197" t="s">
        <v>275</v>
      </c>
      <c r="C101" s="212">
        <v>2060711401.8149998</v>
      </c>
      <c r="D101" s="198"/>
      <c r="S101" s="2" t="s">
        <v>250</v>
      </c>
      <c r="T101" s="171" t="s">
        <v>236</v>
      </c>
      <c r="U101" s="2"/>
      <c r="V101" s="2"/>
      <c r="W101" s="2"/>
      <c r="X101" s="2"/>
      <c r="Y101" s="2"/>
    </row>
    <row r="102" spans="2:25" x14ac:dyDescent="0.2">
      <c r="C102" s="103">
        <f>SUM(C87:C101)</f>
        <v>15040542695.889997</v>
      </c>
      <c r="I102" s="2"/>
      <c r="L102" s="2"/>
      <c r="N102" s="2"/>
      <c r="O102" s="2"/>
      <c r="Q102" s="2"/>
      <c r="T102" s="2"/>
      <c r="U102" s="2"/>
      <c r="V102" s="2"/>
      <c r="W102" s="2"/>
      <c r="X102" s="2"/>
      <c r="Y102" s="2"/>
    </row>
    <row r="104" spans="2:25" x14ac:dyDescent="0.2">
      <c r="B104" s="2" t="s">
        <v>277</v>
      </c>
      <c r="I104" s="2"/>
      <c r="L104" s="2"/>
      <c r="N104" s="2"/>
      <c r="O104" s="2"/>
      <c r="Q104" s="2"/>
      <c r="T104" s="2"/>
      <c r="U104" s="2"/>
      <c r="V104" s="2"/>
      <c r="W104" s="2"/>
      <c r="X104" s="2"/>
      <c r="Y104" s="2"/>
    </row>
    <row r="105" spans="2:25" ht="15" x14ac:dyDescent="0.25">
      <c r="B105" s="196" t="s">
        <v>27</v>
      </c>
      <c r="C105" s="196" t="s">
        <v>28</v>
      </c>
      <c r="D105" s="196" t="s">
        <v>29</v>
      </c>
      <c r="E105" s="196" t="s">
        <v>30</v>
      </c>
      <c r="F105" s="196" t="s">
        <v>52</v>
      </c>
      <c r="G105" s="196" t="s">
        <v>60</v>
      </c>
      <c r="H105" s="196" t="s">
        <v>90</v>
      </c>
      <c r="I105" s="2"/>
      <c r="L105" s="2"/>
      <c r="N105" s="2"/>
      <c r="O105" s="2"/>
      <c r="Q105" s="2"/>
      <c r="T105" s="2"/>
      <c r="U105" s="2"/>
      <c r="V105" s="2"/>
      <c r="W105" s="2"/>
      <c r="X105" s="2"/>
      <c r="Y105" s="2"/>
    </row>
    <row r="106" spans="2:25" ht="15" x14ac:dyDescent="0.25">
      <c r="B106" s="197" t="s">
        <v>91</v>
      </c>
      <c r="C106" s="212">
        <v>1305472837</v>
      </c>
      <c r="D106" s="198">
        <v>285584893</v>
      </c>
      <c r="E106" s="198">
        <v>522408925</v>
      </c>
      <c r="F106" s="198">
        <v>330992305</v>
      </c>
      <c r="G106" s="198">
        <v>148578015</v>
      </c>
      <c r="H106" s="198">
        <v>17908699</v>
      </c>
      <c r="I106" s="2"/>
      <c r="L106" s="2"/>
      <c r="N106" s="2"/>
      <c r="O106" s="2"/>
      <c r="Q106" s="2"/>
      <c r="T106" s="2"/>
      <c r="U106" s="2"/>
      <c r="V106" s="2"/>
      <c r="W106" s="2"/>
      <c r="X106" s="2"/>
      <c r="Y106" s="2"/>
    </row>
    <row r="107" spans="2:25" ht="15" x14ac:dyDescent="0.25">
      <c r="B107" s="197" t="s">
        <v>92</v>
      </c>
      <c r="C107" s="212">
        <v>536272419</v>
      </c>
      <c r="D107" s="198">
        <v>95942763</v>
      </c>
      <c r="E107" s="198">
        <v>165080015</v>
      </c>
      <c r="F107" s="198">
        <v>254716028</v>
      </c>
      <c r="G107" s="198">
        <v>13029969</v>
      </c>
      <c r="H107" s="198">
        <v>7503644</v>
      </c>
      <c r="I107" s="2"/>
      <c r="L107" s="2"/>
      <c r="N107" s="2"/>
      <c r="O107" s="2"/>
      <c r="Q107" s="2"/>
      <c r="T107" s="2"/>
      <c r="U107" s="2"/>
      <c r="V107" s="2"/>
      <c r="W107" s="2"/>
      <c r="X107" s="2"/>
      <c r="Y107" s="2"/>
    </row>
    <row r="108" spans="2:25" ht="15" x14ac:dyDescent="0.25">
      <c r="B108" s="197" t="s">
        <v>93</v>
      </c>
      <c r="C108" s="212">
        <v>172591675</v>
      </c>
      <c r="D108" s="198">
        <v>21343450</v>
      </c>
      <c r="E108" s="198">
        <v>97478833</v>
      </c>
      <c r="F108" s="198">
        <v>52140373</v>
      </c>
      <c r="G108" s="213"/>
      <c r="H108" s="198">
        <v>1629019</v>
      </c>
      <c r="I108" s="2"/>
      <c r="L108" s="2"/>
      <c r="N108" s="2"/>
      <c r="O108" s="2"/>
      <c r="Q108" s="2"/>
      <c r="T108" s="2"/>
      <c r="U108" s="2"/>
      <c r="V108" s="2"/>
      <c r="W108" s="2"/>
      <c r="X108" s="2"/>
      <c r="Y108" s="2"/>
    </row>
    <row r="109" spans="2:25" ht="15" x14ac:dyDescent="0.25">
      <c r="B109" s="197" t="s">
        <v>94</v>
      </c>
      <c r="C109" s="212">
        <v>20873713</v>
      </c>
      <c r="D109" s="198">
        <v>8008413</v>
      </c>
      <c r="E109" s="198">
        <v>6267163</v>
      </c>
      <c r="F109" s="198">
        <v>5844977</v>
      </c>
      <c r="G109" s="213"/>
      <c r="H109" s="198">
        <v>753160</v>
      </c>
      <c r="I109" s="2"/>
      <c r="L109" s="2"/>
      <c r="N109" s="2"/>
      <c r="O109" s="2"/>
      <c r="Q109" s="2"/>
      <c r="T109" s="2"/>
      <c r="U109" s="2"/>
      <c r="V109" s="2"/>
      <c r="W109" s="2"/>
      <c r="X109" s="2"/>
      <c r="Y109" s="2"/>
    </row>
    <row r="110" spans="2:25" ht="15" x14ac:dyDescent="0.25">
      <c r="B110" s="197" t="s">
        <v>95</v>
      </c>
      <c r="C110" s="212">
        <v>505971577</v>
      </c>
      <c r="D110" s="198">
        <v>80280539</v>
      </c>
      <c r="E110" s="198">
        <v>251789941</v>
      </c>
      <c r="F110" s="198">
        <v>146368616</v>
      </c>
      <c r="G110" s="198">
        <v>23719405</v>
      </c>
      <c r="H110" s="198">
        <v>3813076</v>
      </c>
      <c r="I110" s="2"/>
      <c r="L110" s="2"/>
      <c r="N110" s="2"/>
      <c r="O110" s="2"/>
      <c r="Q110" s="2"/>
      <c r="T110" s="2"/>
      <c r="U110" s="2"/>
      <c r="V110" s="2"/>
      <c r="W110" s="2"/>
      <c r="X110" s="2"/>
      <c r="Y110" s="2"/>
    </row>
    <row r="111" spans="2:25" ht="30" x14ac:dyDescent="0.25">
      <c r="B111" s="197" t="s">
        <v>96</v>
      </c>
      <c r="C111" s="212">
        <v>881155930</v>
      </c>
      <c r="D111" s="198">
        <v>96869176</v>
      </c>
      <c r="E111" s="198">
        <v>230684491</v>
      </c>
      <c r="F111" s="198">
        <v>532005234</v>
      </c>
      <c r="G111" s="198">
        <v>17446564</v>
      </c>
      <c r="H111" s="198">
        <v>4150465</v>
      </c>
      <c r="I111" s="2"/>
      <c r="L111" s="2"/>
      <c r="N111" s="2"/>
      <c r="O111" s="2"/>
      <c r="Q111" s="2"/>
      <c r="T111" s="2"/>
      <c r="U111" s="2"/>
      <c r="V111" s="2"/>
      <c r="W111" s="2"/>
      <c r="X111" s="2"/>
      <c r="Y111" s="2"/>
    </row>
    <row r="112" spans="2:25" ht="15" x14ac:dyDescent="0.25">
      <c r="B112" s="197" t="s">
        <v>97</v>
      </c>
      <c r="C112" s="212">
        <v>555036780</v>
      </c>
      <c r="D112" s="198">
        <v>129492327</v>
      </c>
      <c r="E112" s="198">
        <v>308994767</v>
      </c>
      <c r="F112" s="198">
        <v>96485164</v>
      </c>
      <c r="G112" s="198">
        <v>12207289</v>
      </c>
      <c r="H112" s="198">
        <v>7857233</v>
      </c>
      <c r="I112" s="2"/>
      <c r="L112" s="2"/>
      <c r="N112" s="2"/>
      <c r="O112" s="2"/>
      <c r="Q112" s="2"/>
      <c r="T112" s="2"/>
      <c r="U112" s="2"/>
      <c r="V112" s="2"/>
      <c r="W112" s="2"/>
      <c r="X112" s="2"/>
      <c r="Y112" s="2"/>
    </row>
    <row r="113" spans="2:25" ht="15" x14ac:dyDescent="0.25">
      <c r="B113" s="197" t="s">
        <v>98</v>
      </c>
      <c r="C113" s="212">
        <v>511325837</v>
      </c>
      <c r="D113" s="198">
        <v>135744346</v>
      </c>
      <c r="E113" s="198">
        <v>227806097</v>
      </c>
      <c r="F113" s="198">
        <v>124175834</v>
      </c>
      <c r="G113" s="198">
        <v>9014074</v>
      </c>
      <c r="H113" s="198">
        <v>14585486</v>
      </c>
      <c r="I113" s="2"/>
      <c r="L113" s="2"/>
      <c r="N113" s="2"/>
      <c r="O113" s="2"/>
      <c r="Q113" s="2"/>
      <c r="T113" s="2"/>
      <c r="U113" s="2"/>
      <c r="V113" s="2"/>
      <c r="W113" s="2"/>
      <c r="X113" s="2"/>
      <c r="Y113" s="2"/>
    </row>
    <row r="114" spans="2:25" ht="15" x14ac:dyDescent="0.25">
      <c r="B114" s="197" t="s">
        <v>99</v>
      </c>
      <c r="C114" s="212">
        <v>81505532</v>
      </c>
      <c r="D114" s="198">
        <v>3731521</v>
      </c>
      <c r="E114" s="198">
        <v>42118639</v>
      </c>
      <c r="F114" s="198">
        <v>31946673</v>
      </c>
      <c r="G114" s="198">
        <v>2479796</v>
      </c>
      <c r="H114" s="198">
        <v>1228903</v>
      </c>
      <c r="I114" s="2"/>
      <c r="L114" s="2"/>
      <c r="N114" s="2"/>
      <c r="O114" s="2"/>
      <c r="Q114" s="2"/>
      <c r="T114" s="2"/>
      <c r="U114" s="2"/>
      <c r="V114" s="2"/>
      <c r="W114" s="2"/>
      <c r="X114" s="2"/>
      <c r="Y114" s="2"/>
    </row>
    <row r="115" spans="2:25" ht="16.5" customHeight="1" x14ac:dyDescent="0.25">
      <c r="B115" s="197" t="s">
        <v>100</v>
      </c>
      <c r="C115" s="212">
        <v>962445525</v>
      </c>
      <c r="D115" s="198">
        <v>300363035</v>
      </c>
      <c r="E115" s="198">
        <v>264389290</v>
      </c>
      <c r="F115" s="198">
        <v>367033229</v>
      </c>
      <c r="G115" s="198">
        <v>19401976</v>
      </c>
      <c r="H115" s="198">
        <v>11257995</v>
      </c>
      <c r="I115" s="2"/>
      <c r="L115" s="2"/>
      <c r="N115" s="2"/>
      <c r="O115" s="2"/>
      <c r="Q115" s="2"/>
      <c r="T115" s="2"/>
      <c r="U115" s="2"/>
      <c r="V115" s="2"/>
      <c r="W115" s="2"/>
      <c r="X115" s="2"/>
      <c r="Y115" s="2"/>
    </row>
    <row r="116" spans="2:25" ht="15" x14ac:dyDescent="0.25">
      <c r="B116" s="197" t="s">
        <v>101</v>
      </c>
      <c r="C116" s="212">
        <v>1042184952</v>
      </c>
      <c r="D116" s="198">
        <v>187465124</v>
      </c>
      <c r="E116" s="198">
        <v>332988039</v>
      </c>
      <c r="F116" s="198">
        <v>460076245</v>
      </c>
      <c r="G116" s="198">
        <v>43306666</v>
      </c>
      <c r="H116" s="198">
        <v>18348878</v>
      </c>
      <c r="I116" s="2"/>
      <c r="L116" s="2"/>
      <c r="N116" s="2"/>
      <c r="O116" s="2"/>
      <c r="Q116" s="2"/>
      <c r="T116" s="2"/>
      <c r="U116" s="2"/>
      <c r="V116" s="2"/>
      <c r="W116" s="2"/>
      <c r="X116" s="2"/>
      <c r="Y116" s="2"/>
    </row>
    <row r="117" spans="2:25" ht="15" x14ac:dyDescent="0.25">
      <c r="B117" s="197" t="s">
        <v>102</v>
      </c>
      <c r="C117" s="212">
        <v>977820176</v>
      </c>
      <c r="D117" s="198">
        <v>50315699</v>
      </c>
      <c r="E117" s="198">
        <v>363312350</v>
      </c>
      <c r="F117" s="198">
        <v>334529085</v>
      </c>
      <c r="G117" s="198">
        <v>223334109</v>
      </c>
      <c r="H117" s="198">
        <v>6328933</v>
      </c>
      <c r="I117" s="2"/>
      <c r="L117" s="2"/>
      <c r="N117" s="2"/>
      <c r="O117" s="2"/>
      <c r="Q117" s="2"/>
      <c r="T117" s="2"/>
      <c r="U117" s="2"/>
      <c r="V117" s="2"/>
      <c r="W117" s="2"/>
      <c r="X117" s="2"/>
      <c r="Y117" s="2"/>
    </row>
    <row r="118" spans="2:25" ht="15" x14ac:dyDescent="0.25">
      <c r="B118" s="197" t="s">
        <v>103</v>
      </c>
      <c r="C118" s="212">
        <v>4370891815</v>
      </c>
      <c r="D118" s="198">
        <v>1505112522</v>
      </c>
      <c r="E118" s="198">
        <v>1593479051</v>
      </c>
      <c r="F118" s="198">
        <v>1045058855</v>
      </c>
      <c r="G118" s="198">
        <v>123168683</v>
      </c>
      <c r="H118" s="198">
        <v>104072704</v>
      </c>
    </row>
    <row r="119" spans="2:25" ht="30" x14ac:dyDescent="0.25">
      <c r="B119" s="197" t="s">
        <v>104</v>
      </c>
      <c r="C119" s="212">
        <v>893974340</v>
      </c>
      <c r="D119" s="198">
        <v>46364072</v>
      </c>
      <c r="E119" s="198">
        <v>197619613</v>
      </c>
      <c r="F119" s="198">
        <v>611215556</v>
      </c>
      <c r="G119" s="198">
        <v>36093183</v>
      </c>
      <c r="H119" s="198">
        <v>2681916</v>
      </c>
    </row>
    <row r="120" spans="2:25" ht="45" x14ac:dyDescent="0.25">
      <c r="B120" s="197" t="s">
        <v>105</v>
      </c>
      <c r="C120" s="212">
        <v>2611316365</v>
      </c>
      <c r="D120" s="198">
        <v>1126906128</v>
      </c>
      <c r="E120" s="198">
        <v>983686061</v>
      </c>
      <c r="F120" s="198">
        <v>293619749</v>
      </c>
      <c r="G120" s="198">
        <v>68490936</v>
      </c>
      <c r="H120" s="198">
        <v>138613491</v>
      </c>
    </row>
    <row r="121" spans="2:25" x14ac:dyDescent="0.2">
      <c r="C121" s="103">
        <f>SUM(C106:C120)</f>
        <v>15428839473</v>
      </c>
    </row>
    <row r="123" spans="2:25" s="134" customFormat="1" x14ac:dyDescent="0.2">
      <c r="B123" s="134" t="s">
        <v>277</v>
      </c>
      <c r="C123" s="223"/>
      <c r="E123" s="134" t="s">
        <v>276</v>
      </c>
      <c r="H123" s="134" t="s">
        <v>276</v>
      </c>
      <c r="N123" s="125"/>
      <c r="O123" s="125"/>
      <c r="Q123" s="126"/>
      <c r="T123" s="92"/>
      <c r="U123" s="92"/>
      <c r="V123" s="92"/>
      <c r="W123" s="92"/>
      <c r="X123" s="92"/>
      <c r="Y123" s="92"/>
    </row>
    <row r="124" spans="2:25" ht="15" x14ac:dyDescent="0.25">
      <c r="B124" s="214" t="s">
        <v>278</v>
      </c>
      <c r="C124" s="214" t="s">
        <v>279</v>
      </c>
      <c r="D124" s="214" t="s">
        <v>0</v>
      </c>
      <c r="E124" s="211" t="s">
        <v>278</v>
      </c>
      <c r="F124" s="211" t="s">
        <v>129</v>
      </c>
      <c r="G124" s="211" t="s">
        <v>0</v>
      </c>
      <c r="I124" s="224" t="s">
        <v>216</v>
      </c>
    </row>
    <row r="125" spans="2:25" ht="30" x14ac:dyDescent="0.25">
      <c r="B125" s="215" t="s">
        <v>130</v>
      </c>
      <c r="C125" s="215" t="s">
        <v>29</v>
      </c>
      <c r="D125" s="216">
        <v>626889119</v>
      </c>
      <c r="E125" s="217" t="s">
        <v>130</v>
      </c>
      <c r="F125" s="217" t="s">
        <v>29</v>
      </c>
      <c r="G125" s="212">
        <v>323628879.45999998</v>
      </c>
      <c r="H125" s="103">
        <f>G125</f>
        <v>323628879.45999998</v>
      </c>
      <c r="I125" s="219"/>
    </row>
    <row r="126" spans="2:25" ht="30" x14ac:dyDescent="0.25">
      <c r="B126" s="215" t="s">
        <v>130</v>
      </c>
      <c r="C126" s="215" t="s">
        <v>30</v>
      </c>
      <c r="D126" s="216">
        <v>2449961831</v>
      </c>
      <c r="E126" s="217" t="s">
        <v>130</v>
      </c>
      <c r="F126" s="217" t="s">
        <v>30</v>
      </c>
      <c r="G126" s="212">
        <v>2725025765.0749998</v>
      </c>
      <c r="H126" s="103">
        <f>G126</f>
        <v>2725025765.0749998</v>
      </c>
      <c r="I126" s="219"/>
    </row>
    <row r="127" spans="2:25" ht="30" x14ac:dyDescent="0.25">
      <c r="B127" s="215" t="s">
        <v>130</v>
      </c>
      <c r="C127" s="215" t="s">
        <v>52</v>
      </c>
      <c r="D127" s="216">
        <v>2732694430</v>
      </c>
      <c r="E127" s="217" t="s">
        <v>130</v>
      </c>
      <c r="F127" s="217" t="s">
        <v>31</v>
      </c>
      <c r="G127" s="212">
        <v>920742003.24600005</v>
      </c>
      <c r="H127" s="103">
        <f>SUM(G127:G146)</f>
        <v>1933720222.6990001</v>
      </c>
      <c r="I127" s="219" t="s">
        <v>11</v>
      </c>
    </row>
    <row r="128" spans="2:25" ht="30" x14ac:dyDescent="0.25">
      <c r="B128" s="215" t="s">
        <v>130</v>
      </c>
      <c r="C128" s="215" t="s">
        <v>60</v>
      </c>
      <c r="D128" s="216">
        <v>172401821</v>
      </c>
      <c r="E128" s="217" t="s">
        <v>130</v>
      </c>
      <c r="F128" s="217" t="s">
        <v>32</v>
      </c>
      <c r="G128" s="212">
        <v>196714445</v>
      </c>
      <c r="H128" s="103">
        <f>SUM(G147:G171)</f>
        <v>173151750.90900001</v>
      </c>
      <c r="I128" s="219" t="s">
        <v>220</v>
      </c>
    </row>
    <row r="129" spans="2:25" ht="30" x14ac:dyDescent="0.25">
      <c r="B129" s="215" t="s">
        <v>130</v>
      </c>
      <c r="C129" s="215" t="s">
        <v>90</v>
      </c>
      <c r="D129" s="216">
        <v>98740126</v>
      </c>
      <c r="E129" s="217" t="s">
        <v>130</v>
      </c>
      <c r="F129" s="217" t="s">
        <v>33</v>
      </c>
      <c r="G129" s="212">
        <v>109292680.02599999</v>
      </c>
      <c r="H129" s="225">
        <f>SUM(H125:H128)</f>
        <v>5155526618.1430006</v>
      </c>
      <c r="I129" s="223" t="s">
        <v>280</v>
      </c>
    </row>
    <row r="130" spans="2:25" ht="18" customHeight="1" x14ac:dyDescent="0.25">
      <c r="B130" s="215" t="s">
        <v>131</v>
      </c>
      <c r="C130" s="215" t="s">
        <v>29</v>
      </c>
      <c r="D130" s="216">
        <v>42174118</v>
      </c>
      <c r="E130" s="217" t="s">
        <v>130</v>
      </c>
      <c r="F130" s="217" t="s">
        <v>34</v>
      </c>
      <c r="G130" s="212">
        <v>1746245</v>
      </c>
      <c r="H130" s="103">
        <v>17572934.155000001</v>
      </c>
    </row>
    <row r="131" spans="2:25" ht="18" customHeight="1" x14ac:dyDescent="0.25">
      <c r="B131" s="215" t="s">
        <v>131</v>
      </c>
      <c r="C131" s="215" t="s">
        <v>30</v>
      </c>
      <c r="D131" s="216">
        <v>98956119</v>
      </c>
      <c r="E131" s="217" t="s">
        <v>130</v>
      </c>
      <c r="F131" s="217" t="s">
        <v>36</v>
      </c>
      <c r="G131" s="212">
        <v>12239397</v>
      </c>
      <c r="H131" s="103">
        <v>140656271.26800001</v>
      </c>
      <c r="I131" s="223"/>
    </row>
    <row r="132" spans="2:25" ht="18" customHeight="1" x14ac:dyDescent="0.25">
      <c r="B132" s="215" t="s">
        <v>131</v>
      </c>
      <c r="C132" s="215" t="s">
        <v>52</v>
      </c>
      <c r="D132" s="216">
        <v>317397089</v>
      </c>
      <c r="E132" s="217" t="s">
        <v>130</v>
      </c>
      <c r="F132" s="217" t="s">
        <v>37</v>
      </c>
      <c r="G132" s="212">
        <v>67576816.319000006</v>
      </c>
      <c r="H132" s="103">
        <v>332233708.68000001</v>
      </c>
      <c r="I132" s="223" t="s">
        <v>11</v>
      </c>
    </row>
    <row r="133" spans="2:25" ht="18" customHeight="1" x14ac:dyDescent="0.25">
      <c r="B133" s="215" t="s">
        <v>131</v>
      </c>
      <c r="C133" s="215" t="s">
        <v>60</v>
      </c>
      <c r="D133" s="216">
        <v>46158806</v>
      </c>
      <c r="E133" s="217" t="s">
        <v>130</v>
      </c>
      <c r="F133" s="217" t="s">
        <v>38</v>
      </c>
      <c r="G133" s="212">
        <v>46681705</v>
      </c>
      <c r="H133" s="103">
        <v>104600101.91800001</v>
      </c>
      <c r="I133" s="223" t="s">
        <v>220</v>
      </c>
    </row>
    <row r="134" spans="2:25" ht="18" customHeight="1" x14ac:dyDescent="0.25">
      <c r="B134" s="215" t="s">
        <v>131</v>
      </c>
      <c r="C134" s="215" t="s">
        <v>90</v>
      </c>
      <c r="D134" s="216">
        <v>60615356</v>
      </c>
      <c r="E134" s="217" t="s">
        <v>130</v>
      </c>
      <c r="F134" s="217" t="s">
        <v>39</v>
      </c>
      <c r="G134" s="212">
        <v>205824182.49199998</v>
      </c>
      <c r="H134" s="221">
        <f>SUM(H130:H133)</f>
        <v>595063016.02100003</v>
      </c>
      <c r="I134" s="134" t="s">
        <v>215</v>
      </c>
      <c r="L134" s="2"/>
      <c r="N134" s="2"/>
      <c r="O134" s="2"/>
      <c r="Q134" s="2"/>
      <c r="T134" s="2"/>
      <c r="U134" s="2"/>
      <c r="V134" s="2"/>
      <c r="W134" s="2"/>
      <c r="X134" s="2"/>
      <c r="Y134" s="2"/>
    </row>
    <row r="135" spans="2:25" ht="30" x14ac:dyDescent="0.25">
      <c r="B135" s="215" t="s">
        <v>132</v>
      </c>
      <c r="C135" s="215" t="s">
        <v>29</v>
      </c>
      <c r="D135" s="216">
        <v>3404460771</v>
      </c>
      <c r="E135" s="217" t="s">
        <v>130</v>
      </c>
      <c r="F135" s="217" t="s">
        <v>40</v>
      </c>
      <c r="G135" s="212">
        <v>52323397.359999999</v>
      </c>
      <c r="H135" s="103">
        <v>3433767328.5550013</v>
      </c>
      <c r="L135" s="2"/>
      <c r="N135" s="2"/>
      <c r="O135" s="2"/>
      <c r="Q135" s="2"/>
      <c r="T135" s="2"/>
      <c r="U135" s="2"/>
      <c r="V135" s="2"/>
      <c r="W135" s="2"/>
      <c r="X135" s="2"/>
      <c r="Y135" s="2"/>
    </row>
    <row r="136" spans="2:25" ht="30" x14ac:dyDescent="0.25">
      <c r="B136" s="215" t="s">
        <v>132</v>
      </c>
      <c r="C136" s="215" t="s">
        <v>30</v>
      </c>
      <c r="D136" s="216">
        <v>3039185325</v>
      </c>
      <c r="E136" s="217" t="s">
        <v>130</v>
      </c>
      <c r="F136" s="217" t="s">
        <v>41</v>
      </c>
      <c r="G136" s="212">
        <v>13081780.561999999</v>
      </c>
      <c r="H136" s="103">
        <v>3647789795.1630001</v>
      </c>
      <c r="L136" s="2"/>
      <c r="N136" s="2"/>
      <c r="O136" s="2"/>
      <c r="Q136" s="2"/>
      <c r="T136" s="2"/>
      <c r="U136" s="2"/>
      <c r="V136" s="2"/>
      <c r="W136" s="2"/>
      <c r="X136" s="2"/>
      <c r="Y136" s="2"/>
    </row>
    <row r="137" spans="2:25" ht="30" x14ac:dyDescent="0.25">
      <c r="B137" s="215" t="s">
        <v>132</v>
      </c>
      <c r="C137" s="215" t="s">
        <v>52</v>
      </c>
      <c r="D137" s="216">
        <v>1636116404</v>
      </c>
      <c r="E137" s="217" t="s">
        <v>130</v>
      </c>
      <c r="F137" s="217" t="s">
        <v>42</v>
      </c>
      <c r="G137" s="212">
        <v>28696597.976999998</v>
      </c>
      <c r="H137" s="103">
        <v>1263755415.4990001</v>
      </c>
      <c r="I137" s="134" t="s">
        <v>11</v>
      </c>
      <c r="L137" s="2"/>
      <c r="N137" s="2"/>
      <c r="O137" s="2"/>
      <c r="Q137" s="2"/>
      <c r="T137" s="2"/>
      <c r="U137" s="2"/>
      <c r="V137" s="2"/>
      <c r="W137" s="2"/>
      <c r="X137" s="2"/>
      <c r="Y137" s="2"/>
    </row>
    <row r="138" spans="2:25" ht="30" x14ac:dyDescent="0.25">
      <c r="B138" s="215" t="s">
        <v>132</v>
      </c>
      <c r="C138" s="215" t="s">
        <v>60</v>
      </c>
      <c r="D138" s="216">
        <v>521710038</v>
      </c>
      <c r="E138" s="217" t="s">
        <v>130</v>
      </c>
      <c r="F138" s="217" t="s">
        <v>43</v>
      </c>
      <c r="G138" s="212">
        <v>46737821.965999998</v>
      </c>
      <c r="H138" s="103">
        <v>944640522.50899982</v>
      </c>
      <c r="I138" s="134" t="s">
        <v>220</v>
      </c>
      <c r="L138" s="2"/>
      <c r="N138" s="2"/>
      <c r="O138" s="2"/>
      <c r="Q138" s="2"/>
      <c r="T138" s="2"/>
      <c r="U138" s="2"/>
      <c r="V138" s="2"/>
      <c r="W138" s="2"/>
      <c r="X138" s="2"/>
      <c r="Y138" s="2"/>
    </row>
    <row r="139" spans="2:25" ht="30" x14ac:dyDescent="0.25">
      <c r="B139" s="215" t="s">
        <v>132</v>
      </c>
      <c r="C139" s="215" t="s">
        <v>90</v>
      </c>
      <c r="D139" s="216">
        <v>181378120</v>
      </c>
      <c r="E139" s="217" t="s">
        <v>130</v>
      </c>
      <c r="F139" s="217" t="s">
        <v>44</v>
      </c>
      <c r="G139" s="212">
        <v>3698496</v>
      </c>
      <c r="H139" s="221">
        <f>SUM(H135:H138)</f>
        <v>9289953061.7260017</v>
      </c>
      <c r="L139" s="2"/>
      <c r="N139" s="2"/>
      <c r="O139" s="2"/>
      <c r="Q139" s="2"/>
      <c r="T139" s="2"/>
      <c r="U139" s="2"/>
      <c r="V139" s="2"/>
      <c r="W139" s="2"/>
      <c r="X139" s="2"/>
      <c r="Y139" s="2"/>
    </row>
    <row r="140" spans="2:25" ht="30" x14ac:dyDescent="0.25">
      <c r="D140" s="103">
        <f>SUM(D125:D139)</f>
        <v>15428839473</v>
      </c>
      <c r="E140" s="217" t="s">
        <v>130</v>
      </c>
      <c r="F140" s="217" t="s">
        <v>45</v>
      </c>
      <c r="G140" s="212">
        <v>35814659.254999995</v>
      </c>
      <c r="L140" s="2"/>
      <c r="N140" s="2"/>
      <c r="O140" s="2"/>
      <c r="Q140" s="2"/>
      <c r="T140" s="2"/>
      <c r="U140" s="2"/>
      <c r="V140" s="2"/>
      <c r="W140" s="2"/>
      <c r="X140" s="2"/>
      <c r="Y140" s="2"/>
    </row>
    <row r="141" spans="2:25" ht="30" x14ac:dyDescent="0.25">
      <c r="D141" s="103"/>
      <c r="E141" s="217" t="s">
        <v>130</v>
      </c>
      <c r="F141" s="217" t="s">
        <v>46</v>
      </c>
      <c r="G141" s="212">
        <v>1455662</v>
      </c>
      <c r="L141" s="2"/>
      <c r="N141" s="2"/>
      <c r="O141" s="2"/>
      <c r="Q141" s="2"/>
      <c r="T141" s="2"/>
      <c r="U141" s="2"/>
      <c r="V141" s="2"/>
      <c r="W141" s="2"/>
      <c r="X141" s="2"/>
      <c r="Y141" s="2"/>
    </row>
    <row r="142" spans="2:25" ht="30" x14ac:dyDescent="0.25">
      <c r="E142" s="217" t="s">
        <v>130</v>
      </c>
      <c r="F142" s="217" t="s">
        <v>47</v>
      </c>
      <c r="G142" s="212">
        <v>34794723.151999995</v>
      </c>
      <c r="L142" s="2"/>
      <c r="N142" s="2"/>
      <c r="O142" s="2"/>
      <c r="Q142" s="2"/>
      <c r="T142" s="2"/>
      <c r="U142" s="2"/>
      <c r="V142" s="2"/>
      <c r="W142" s="2"/>
      <c r="X142" s="2"/>
      <c r="Y142" s="2"/>
    </row>
    <row r="143" spans="2:25" ht="30" x14ac:dyDescent="0.25">
      <c r="E143" s="217" t="s">
        <v>130</v>
      </c>
      <c r="F143" s="217" t="s">
        <v>48</v>
      </c>
      <c r="G143" s="212">
        <v>29737865</v>
      </c>
      <c r="L143" s="2"/>
      <c r="N143" s="2"/>
      <c r="O143" s="2"/>
      <c r="Q143" s="2"/>
      <c r="T143" s="2"/>
      <c r="U143" s="2"/>
      <c r="V143" s="2"/>
      <c r="W143" s="2"/>
      <c r="X143" s="2"/>
      <c r="Y143" s="2"/>
    </row>
    <row r="144" spans="2:25" ht="30" x14ac:dyDescent="0.25">
      <c r="E144" s="217" t="s">
        <v>130</v>
      </c>
      <c r="F144" s="217" t="s">
        <v>49</v>
      </c>
      <c r="G144" s="212">
        <v>3094000</v>
      </c>
      <c r="L144" s="2"/>
      <c r="N144" s="2"/>
      <c r="O144" s="2"/>
      <c r="Q144" s="2"/>
      <c r="T144" s="2"/>
      <c r="U144" s="2"/>
      <c r="V144" s="2"/>
      <c r="W144" s="2"/>
      <c r="X144" s="2"/>
      <c r="Y144" s="2"/>
    </row>
    <row r="145" spans="3:25" ht="30" x14ac:dyDescent="0.25">
      <c r="E145" s="217" t="s">
        <v>130</v>
      </c>
      <c r="F145" s="217" t="s">
        <v>50</v>
      </c>
      <c r="G145" s="212">
        <v>14479739</v>
      </c>
      <c r="L145" s="2"/>
      <c r="N145" s="2"/>
      <c r="O145" s="2"/>
      <c r="Q145" s="2"/>
      <c r="T145" s="2"/>
      <c r="U145" s="2"/>
      <c r="V145" s="2"/>
      <c r="W145" s="2"/>
      <c r="X145" s="2"/>
      <c r="Y145" s="2"/>
    </row>
    <row r="146" spans="3:25" ht="30" x14ac:dyDescent="0.25">
      <c r="E146" s="217" t="s">
        <v>130</v>
      </c>
      <c r="F146" s="217" t="s">
        <v>52</v>
      </c>
      <c r="G146" s="212">
        <v>108988006.344</v>
      </c>
      <c r="L146" s="2"/>
      <c r="N146" s="2"/>
      <c r="O146" s="2"/>
      <c r="Q146" s="2"/>
      <c r="T146" s="2"/>
      <c r="U146" s="2"/>
      <c r="V146" s="2"/>
      <c r="W146" s="2"/>
      <c r="X146" s="2"/>
      <c r="Y146" s="2"/>
    </row>
    <row r="147" spans="3:25" ht="30" x14ac:dyDescent="0.25">
      <c r="E147" s="217" t="s">
        <v>130</v>
      </c>
      <c r="F147" s="217" t="s">
        <v>53</v>
      </c>
      <c r="G147" s="212">
        <v>2506354.67</v>
      </c>
      <c r="L147" s="2"/>
      <c r="N147" s="2"/>
      <c r="O147" s="2"/>
      <c r="Q147" s="2"/>
      <c r="T147" s="2"/>
      <c r="U147" s="2"/>
      <c r="V147" s="2"/>
      <c r="W147" s="2"/>
      <c r="X147" s="2"/>
      <c r="Y147" s="2"/>
    </row>
    <row r="148" spans="3:25" ht="30" x14ac:dyDescent="0.25">
      <c r="E148" s="217" t="s">
        <v>130</v>
      </c>
      <c r="F148" s="217" t="s">
        <v>54</v>
      </c>
      <c r="G148" s="212">
        <v>887840.65100000007</v>
      </c>
      <c r="L148" s="2"/>
      <c r="N148" s="2"/>
      <c r="O148" s="2"/>
      <c r="Q148" s="2"/>
      <c r="T148" s="2"/>
      <c r="U148" s="2"/>
      <c r="V148" s="2"/>
      <c r="W148" s="2"/>
      <c r="X148" s="2"/>
      <c r="Y148" s="2"/>
    </row>
    <row r="149" spans="3:25" ht="30" x14ac:dyDescent="0.25">
      <c r="E149" s="217" t="s">
        <v>130</v>
      </c>
      <c r="F149" s="217" t="s">
        <v>55</v>
      </c>
      <c r="G149" s="212">
        <v>4202297.0490000006</v>
      </c>
      <c r="L149" s="2"/>
      <c r="N149" s="2"/>
      <c r="O149" s="2"/>
      <c r="Q149" s="2"/>
      <c r="T149" s="2"/>
      <c r="U149" s="2"/>
      <c r="V149" s="2"/>
      <c r="W149" s="2"/>
      <c r="X149" s="2"/>
      <c r="Y149" s="2"/>
    </row>
    <row r="150" spans="3:25" ht="30" x14ac:dyDescent="0.25">
      <c r="C150" s="2"/>
      <c r="E150" s="217" t="s">
        <v>130</v>
      </c>
      <c r="F150" s="217" t="s">
        <v>57</v>
      </c>
      <c r="G150" s="212">
        <v>17490638</v>
      </c>
      <c r="I150" s="2"/>
      <c r="L150" s="2"/>
      <c r="N150" s="2"/>
      <c r="O150" s="2"/>
      <c r="Q150" s="2"/>
      <c r="T150" s="2"/>
      <c r="U150" s="2"/>
      <c r="V150" s="2"/>
      <c r="W150" s="2"/>
      <c r="X150" s="2"/>
      <c r="Y150" s="2"/>
    </row>
    <row r="151" spans="3:25" ht="30" x14ac:dyDescent="0.25">
      <c r="C151" s="2"/>
      <c r="E151" s="217" t="s">
        <v>130</v>
      </c>
      <c r="F151" s="217" t="s">
        <v>59</v>
      </c>
      <c r="G151" s="212">
        <v>2801847</v>
      </c>
      <c r="I151" s="2"/>
      <c r="L151" s="2"/>
      <c r="N151" s="2"/>
      <c r="O151" s="2"/>
      <c r="Q151" s="2"/>
      <c r="T151" s="2"/>
      <c r="U151" s="2"/>
      <c r="V151" s="2"/>
      <c r="W151" s="2"/>
      <c r="X151" s="2"/>
      <c r="Y151" s="2"/>
    </row>
    <row r="152" spans="3:25" ht="30" x14ac:dyDescent="0.25">
      <c r="C152" s="2"/>
      <c r="E152" s="217" t="s">
        <v>130</v>
      </c>
      <c r="F152" s="217" t="s">
        <v>60</v>
      </c>
      <c r="G152" s="212">
        <v>17476704.310000002</v>
      </c>
      <c r="I152" s="2"/>
      <c r="L152" s="2"/>
      <c r="N152" s="2"/>
      <c r="O152" s="2"/>
      <c r="Q152" s="2"/>
      <c r="T152" s="2"/>
      <c r="U152" s="2"/>
      <c r="V152" s="2"/>
      <c r="W152" s="2"/>
      <c r="X152" s="2"/>
      <c r="Y152" s="2"/>
    </row>
    <row r="153" spans="3:25" ht="30" x14ac:dyDescent="0.25">
      <c r="C153" s="2"/>
      <c r="E153" s="217" t="s">
        <v>130</v>
      </c>
      <c r="F153" s="217" t="s">
        <v>61</v>
      </c>
      <c r="G153" s="212">
        <v>13876049.759</v>
      </c>
      <c r="I153" s="2"/>
      <c r="L153" s="2"/>
      <c r="N153" s="2"/>
      <c r="O153" s="2"/>
      <c r="Q153" s="2"/>
      <c r="T153" s="2"/>
      <c r="U153" s="2"/>
      <c r="V153" s="2"/>
      <c r="W153" s="2"/>
      <c r="X153" s="2"/>
      <c r="Y153" s="2"/>
    </row>
    <row r="154" spans="3:25" ht="30" x14ac:dyDescent="0.25">
      <c r="C154" s="2"/>
      <c r="E154" s="217" t="s">
        <v>130</v>
      </c>
      <c r="F154" s="217" t="s">
        <v>62</v>
      </c>
      <c r="G154" s="212">
        <v>527546</v>
      </c>
      <c r="I154" s="2"/>
      <c r="L154" s="2"/>
      <c r="N154" s="2"/>
      <c r="O154" s="2"/>
      <c r="Q154" s="2"/>
      <c r="T154" s="2"/>
      <c r="U154" s="2"/>
      <c r="V154" s="2"/>
      <c r="W154" s="2"/>
      <c r="X154" s="2"/>
      <c r="Y154" s="2"/>
    </row>
    <row r="155" spans="3:25" ht="30" x14ac:dyDescent="0.25">
      <c r="C155" s="2"/>
      <c r="E155" s="217" t="s">
        <v>130</v>
      </c>
      <c r="F155" s="217" t="s">
        <v>65</v>
      </c>
      <c r="G155" s="218"/>
      <c r="I155" s="2"/>
      <c r="L155" s="2"/>
      <c r="N155" s="2"/>
      <c r="O155" s="2"/>
      <c r="Q155" s="2"/>
      <c r="T155" s="2"/>
      <c r="U155" s="2"/>
      <c r="V155" s="2"/>
      <c r="W155" s="2"/>
      <c r="X155" s="2"/>
      <c r="Y155" s="2"/>
    </row>
    <row r="156" spans="3:25" ht="30" x14ac:dyDescent="0.25">
      <c r="C156" s="2"/>
      <c r="E156" s="217" t="s">
        <v>130</v>
      </c>
      <c r="F156" s="217" t="s">
        <v>66</v>
      </c>
      <c r="G156" s="212">
        <v>15694562</v>
      </c>
      <c r="I156" s="2"/>
      <c r="L156" s="2"/>
      <c r="N156" s="2"/>
      <c r="O156" s="2"/>
      <c r="Q156" s="2"/>
      <c r="T156" s="2"/>
      <c r="U156" s="2"/>
      <c r="V156" s="2"/>
      <c r="W156" s="2"/>
      <c r="X156" s="2"/>
      <c r="Y156" s="2"/>
    </row>
    <row r="157" spans="3:25" ht="30" x14ac:dyDescent="0.25">
      <c r="C157" s="2"/>
      <c r="E157" s="217" t="s">
        <v>130</v>
      </c>
      <c r="F157" s="217" t="s">
        <v>67</v>
      </c>
      <c r="G157" s="212">
        <v>4023476</v>
      </c>
      <c r="I157" s="2"/>
      <c r="L157" s="2"/>
      <c r="N157" s="2"/>
      <c r="O157" s="2"/>
      <c r="Q157" s="2"/>
      <c r="T157" s="2"/>
      <c r="U157" s="2"/>
      <c r="V157" s="2"/>
      <c r="W157" s="2"/>
      <c r="X157" s="2"/>
      <c r="Y157" s="2"/>
    </row>
    <row r="158" spans="3:25" ht="30" x14ac:dyDescent="0.25">
      <c r="C158" s="2"/>
      <c r="E158" s="217" t="s">
        <v>130</v>
      </c>
      <c r="F158" s="217" t="s">
        <v>69</v>
      </c>
      <c r="G158" s="212">
        <v>1861352</v>
      </c>
      <c r="I158" s="2"/>
      <c r="L158" s="2"/>
      <c r="N158" s="2"/>
      <c r="O158" s="2"/>
      <c r="Q158" s="2"/>
      <c r="T158" s="2"/>
      <c r="U158" s="2"/>
      <c r="V158" s="2"/>
      <c r="W158" s="2"/>
      <c r="X158" s="2"/>
      <c r="Y158" s="2"/>
    </row>
    <row r="159" spans="3:25" ht="30" x14ac:dyDescent="0.25">
      <c r="C159" s="2"/>
      <c r="E159" s="217" t="s">
        <v>130</v>
      </c>
      <c r="F159" s="217" t="s">
        <v>70</v>
      </c>
      <c r="G159" s="212">
        <v>9481112</v>
      </c>
      <c r="I159" s="2"/>
      <c r="L159" s="2"/>
      <c r="N159" s="2"/>
      <c r="O159" s="2"/>
      <c r="Q159" s="2"/>
      <c r="T159" s="2"/>
      <c r="U159" s="2"/>
      <c r="V159" s="2"/>
      <c r="W159" s="2"/>
      <c r="X159" s="2"/>
      <c r="Y159" s="2"/>
    </row>
    <row r="160" spans="3:25" ht="30" x14ac:dyDescent="0.25">
      <c r="C160" s="2"/>
      <c r="E160" s="217" t="s">
        <v>130</v>
      </c>
      <c r="F160" s="217" t="s">
        <v>71</v>
      </c>
      <c r="G160" s="212">
        <v>2796085</v>
      </c>
      <c r="I160" s="2"/>
      <c r="L160" s="2"/>
      <c r="N160" s="2"/>
      <c r="O160" s="2"/>
      <c r="Q160" s="2"/>
      <c r="T160" s="2"/>
      <c r="U160" s="2"/>
      <c r="V160" s="2"/>
      <c r="W160" s="2"/>
      <c r="X160" s="2"/>
      <c r="Y160" s="2"/>
    </row>
    <row r="161" spans="5:9" s="2" customFormat="1" ht="30" x14ac:dyDescent="0.25">
      <c r="E161" s="217" t="s">
        <v>130</v>
      </c>
      <c r="F161" s="217" t="s">
        <v>73</v>
      </c>
      <c r="G161" s="212">
        <v>284400</v>
      </c>
    </row>
    <row r="162" spans="5:9" s="2" customFormat="1" ht="30" x14ac:dyDescent="0.25">
      <c r="E162" s="217" t="s">
        <v>130</v>
      </c>
      <c r="F162" s="217" t="s">
        <v>75</v>
      </c>
      <c r="G162" s="212">
        <v>8432674.1640000008</v>
      </c>
    </row>
    <row r="163" spans="5:9" s="2" customFormat="1" ht="30" x14ac:dyDescent="0.25">
      <c r="E163" s="217" t="s">
        <v>130</v>
      </c>
      <c r="F163" s="217" t="s">
        <v>76</v>
      </c>
      <c r="G163" s="212">
        <v>1190257</v>
      </c>
    </row>
    <row r="164" spans="5:9" s="2" customFormat="1" ht="30" x14ac:dyDescent="0.25">
      <c r="E164" s="217" t="s">
        <v>130</v>
      </c>
      <c r="F164" s="217" t="s">
        <v>77</v>
      </c>
      <c r="G164" s="212">
        <v>6366041.8550000004</v>
      </c>
    </row>
    <row r="165" spans="5:9" s="2" customFormat="1" ht="30" x14ac:dyDescent="0.25">
      <c r="E165" s="217" t="s">
        <v>130</v>
      </c>
      <c r="F165" s="217" t="s">
        <v>78</v>
      </c>
      <c r="G165" s="212">
        <v>8000373</v>
      </c>
    </row>
    <row r="166" spans="5:9" s="2" customFormat="1" ht="30" x14ac:dyDescent="0.25">
      <c r="E166" s="217" t="s">
        <v>130</v>
      </c>
      <c r="F166" s="217" t="s">
        <v>79</v>
      </c>
      <c r="G166" s="212">
        <v>4194628</v>
      </c>
      <c r="I166" s="134"/>
    </row>
    <row r="167" spans="5:9" s="2" customFormat="1" ht="30" x14ac:dyDescent="0.25">
      <c r="E167" s="217" t="s">
        <v>130</v>
      </c>
      <c r="F167" s="217" t="s">
        <v>82</v>
      </c>
      <c r="G167" s="212">
        <v>7245442</v>
      </c>
      <c r="I167" s="134"/>
    </row>
    <row r="168" spans="5:9" s="2" customFormat="1" ht="30" x14ac:dyDescent="0.25">
      <c r="E168" s="217" t="s">
        <v>130</v>
      </c>
      <c r="F168" s="217" t="s">
        <v>84</v>
      </c>
      <c r="G168" s="212">
        <v>10537369</v>
      </c>
      <c r="I168" s="134"/>
    </row>
    <row r="169" spans="5:9" s="2" customFormat="1" ht="30" x14ac:dyDescent="0.25">
      <c r="E169" s="217" t="s">
        <v>130</v>
      </c>
      <c r="F169" s="217" t="s">
        <v>85</v>
      </c>
      <c r="G169" s="212">
        <v>10745707</v>
      </c>
      <c r="I169" s="134"/>
    </row>
    <row r="170" spans="5:9" s="2" customFormat="1" ht="30" x14ac:dyDescent="0.25">
      <c r="E170" s="217" t="s">
        <v>130</v>
      </c>
      <c r="F170" s="217" t="s">
        <v>89</v>
      </c>
      <c r="G170" s="212">
        <v>549922.62</v>
      </c>
      <c r="I170" s="134"/>
    </row>
    <row r="171" spans="5:9" s="2" customFormat="1" ht="30" x14ac:dyDescent="0.25">
      <c r="E171" s="217" t="s">
        <v>130</v>
      </c>
      <c r="F171" s="217" t="s">
        <v>90</v>
      </c>
      <c r="G171" s="212">
        <v>21979071.831</v>
      </c>
      <c r="I171" s="134"/>
    </row>
    <row r="172" spans="5:9" s="2" customFormat="1" ht="18" customHeight="1" x14ac:dyDescent="0.25">
      <c r="E172" s="217" t="s">
        <v>131</v>
      </c>
      <c r="F172" s="217" t="s">
        <v>29</v>
      </c>
      <c r="G172" s="212">
        <v>17572934.155000001</v>
      </c>
      <c r="H172" s="220">
        <f>G172</f>
        <v>17572934.155000001</v>
      </c>
      <c r="I172" s="134"/>
    </row>
    <row r="173" spans="5:9" s="2" customFormat="1" ht="18" customHeight="1" x14ac:dyDescent="0.25">
      <c r="E173" s="217" t="s">
        <v>131</v>
      </c>
      <c r="F173" s="217" t="s">
        <v>30</v>
      </c>
      <c r="G173" s="212">
        <v>140656271.26800001</v>
      </c>
      <c r="H173" s="220">
        <f>G173</f>
        <v>140656271.26800001</v>
      </c>
      <c r="I173" s="134"/>
    </row>
    <row r="174" spans="5:9" s="2" customFormat="1" ht="18" customHeight="1" x14ac:dyDescent="0.25">
      <c r="E174" s="217" t="s">
        <v>131</v>
      </c>
      <c r="F174" s="217" t="s">
        <v>31</v>
      </c>
      <c r="G174" s="212">
        <v>94249589.039000005</v>
      </c>
      <c r="H174" s="220">
        <f>SUM(G174:G190)</f>
        <v>332233708.68000001</v>
      </c>
      <c r="I174" s="134" t="s">
        <v>11</v>
      </c>
    </row>
    <row r="175" spans="5:9" s="2" customFormat="1" ht="18" customHeight="1" x14ac:dyDescent="0.25">
      <c r="E175" s="217" t="s">
        <v>131</v>
      </c>
      <c r="F175" s="217" t="s">
        <v>32</v>
      </c>
      <c r="G175" s="212">
        <v>8728609.9639999997</v>
      </c>
      <c r="H175" s="220">
        <f>SUM(G191:G204)</f>
        <v>104600101.91800001</v>
      </c>
      <c r="I175" s="134" t="s">
        <v>220</v>
      </c>
    </row>
    <row r="176" spans="5:9" s="2" customFormat="1" ht="18" customHeight="1" x14ac:dyDescent="0.25">
      <c r="E176" s="217" t="s">
        <v>131</v>
      </c>
      <c r="F176" s="217" t="s">
        <v>33</v>
      </c>
      <c r="G176" s="212">
        <v>3663990</v>
      </c>
      <c r="I176" s="134"/>
    </row>
    <row r="177" spans="5:9" s="2" customFormat="1" ht="18" customHeight="1" x14ac:dyDescent="0.25">
      <c r="E177" s="217" t="s">
        <v>131</v>
      </c>
      <c r="F177" s="217" t="s">
        <v>35</v>
      </c>
      <c r="G177" s="212">
        <v>523900</v>
      </c>
      <c r="I177" s="134"/>
    </row>
    <row r="178" spans="5:9" s="2" customFormat="1" ht="18" customHeight="1" x14ac:dyDescent="0.25">
      <c r="E178" s="217" t="s">
        <v>131</v>
      </c>
      <c r="F178" s="217" t="s">
        <v>37</v>
      </c>
      <c r="G178" s="212">
        <v>4461177</v>
      </c>
      <c r="I178" s="134"/>
    </row>
    <row r="179" spans="5:9" s="2" customFormat="1" ht="18" customHeight="1" x14ac:dyDescent="0.25">
      <c r="E179" s="217" t="s">
        <v>131</v>
      </c>
      <c r="F179" s="217" t="s">
        <v>38</v>
      </c>
      <c r="G179" s="212">
        <v>7229577.2889999999</v>
      </c>
      <c r="I179" s="134"/>
    </row>
    <row r="180" spans="5:9" s="2" customFormat="1" ht="18" customHeight="1" x14ac:dyDescent="0.25">
      <c r="E180" s="217" t="s">
        <v>131</v>
      </c>
      <c r="F180" s="217" t="s">
        <v>39</v>
      </c>
      <c r="G180" s="212">
        <v>42822761.328000002</v>
      </c>
      <c r="I180" s="134"/>
    </row>
    <row r="181" spans="5:9" s="2" customFormat="1" ht="18" customHeight="1" x14ac:dyDescent="0.25">
      <c r="E181" s="217" t="s">
        <v>131</v>
      </c>
      <c r="F181" s="217" t="s">
        <v>40</v>
      </c>
      <c r="G181" s="212">
        <v>4337963.5</v>
      </c>
      <c r="I181" s="134"/>
    </row>
    <row r="182" spans="5:9" s="2" customFormat="1" ht="18" customHeight="1" x14ac:dyDescent="0.25">
      <c r="E182" s="217" t="s">
        <v>131</v>
      </c>
      <c r="F182" s="217" t="s">
        <v>41</v>
      </c>
      <c r="G182" s="212">
        <v>3573940</v>
      </c>
    </row>
    <row r="183" spans="5:9" s="2" customFormat="1" ht="18" customHeight="1" x14ac:dyDescent="0.25">
      <c r="E183" s="217" t="s">
        <v>131</v>
      </c>
      <c r="F183" s="217" t="s">
        <v>42</v>
      </c>
      <c r="G183" s="212">
        <v>2881527</v>
      </c>
    </row>
    <row r="184" spans="5:9" s="2" customFormat="1" ht="18" customHeight="1" x14ac:dyDescent="0.25">
      <c r="E184" s="217" t="s">
        <v>131</v>
      </c>
      <c r="F184" s="217" t="s">
        <v>43</v>
      </c>
      <c r="G184" s="212">
        <v>1200000</v>
      </c>
    </row>
    <row r="185" spans="5:9" s="2" customFormat="1" ht="18" customHeight="1" x14ac:dyDescent="0.25">
      <c r="E185" s="217" t="s">
        <v>131</v>
      </c>
      <c r="F185" s="217" t="s">
        <v>44</v>
      </c>
      <c r="G185" s="212">
        <v>1587030.19</v>
      </c>
    </row>
    <row r="186" spans="5:9" s="2" customFormat="1" ht="18" customHeight="1" x14ac:dyDescent="0.25">
      <c r="E186" s="217" t="s">
        <v>131</v>
      </c>
      <c r="F186" s="217" t="s">
        <v>45</v>
      </c>
      <c r="G186" s="212">
        <v>14980673</v>
      </c>
    </row>
    <row r="187" spans="5:9" s="2" customFormat="1" ht="18" customHeight="1" x14ac:dyDescent="0.25">
      <c r="E187" s="217" t="s">
        <v>131</v>
      </c>
      <c r="F187" s="217" t="s">
        <v>46</v>
      </c>
      <c r="G187" s="212">
        <v>5165000</v>
      </c>
    </row>
    <row r="188" spans="5:9" s="2" customFormat="1" ht="18" customHeight="1" x14ac:dyDescent="0.25">
      <c r="E188" s="217" t="s">
        <v>131</v>
      </c>
      <c r="F188" s="217" t="s">
        <v>47</v>
      </c>
      <c r="G188" s="212">
        <v>2264040</v>
      </c>
    </row>
    <row r="189" spans="5:9" s="2" customFormat="1" ht="18" customHeight="1" x14ac:dyDescent="0.25">
      <c r="E189" s="217" t="s">
        <v>131</v>
      </c>
      <c r="F189" s="217" t="s">
        <v>48</v>
      </c>
      <c r="G189" s="212">
        <v>20305271</v>
      </c>
    </row>
    <row r="190" spans="5:9" s="2" customFormat="1" ht="18" customHeight="1" x14ac:dyDescent="0.25">
      <c r="E190" s="217" t="s">
        <v>131</v>
      </c>
      <c r="F190" s="217" t="s">
        <v>52</v>
      </c>
      <c r="G190" s="212">
        <v>114258659.37</v>
      </c>
    </row>
    <row r="191" spans="5:9" s="2" customFormat="1" ht="18" customHeight="1" x14ac:dyDescent="0.25">
      <c r="E191" s="217" t="s">
        <v>131</v>
      </c>
      <c r="F191" s="217" t="s">
        <v>56</v>
      </c>
      <c r="G191" s="218"/>
    </row>
    <row r="192" spans="5:9" s="2" customFormat="1" ht="18" customHeight="1" x14ac:dyDescent="0.25">
      <c r="E192" s="217" t="s">
        <v>131</v>
      </c>
      <c r="F192" s="217" t="s">
        <v>57</v>
      </c>
      <c r="G192" s="212">
        <v>86480</v>
      </c>
    </row>
    <row r="193" spans="5:9" s="2" customFormat="1" ht="18" customHeight="1" x14ac:dyDescent="0.25">
      <c r="E193" s="217" t="s">
        <v>131</v>
      </c>
      <c r="F193" s="217" t="s">
        <v>60</v>
      </c>
      <c r="G193" s="212">
        <v>8330206</v>
      </c>
    </row>
    <row r="194" spans="5:9" s="2" customFormat="1" ht="18" customHeight="1" x14ac:dyDescent="0.25">
      <c r="E194" s="217" t="s">
        <v>131</v>
      </c>
      <c r="F194" s="217" t="s">
        <v>61</v>
      </c>
      <c r="G194" s="212">
        <v>32191971.515999999</v>
      </c>
    </row>
    <row r="195" spans="5:9" s="2" customFormat="1" ht="18" customHeight="1" x14ac:dyDescent="0.25">
      <c r="E195" s="217" t="s">
        <v>131</v>
      </c>
      <c r="F195" s="217" t="s">
        <v>62</v>
      </c>
      <c r="G195" s="212">
        <v>3338246</v>
      </c>
    </row>
    <row r="196" spans="5:9" s="2" customFormat="1" ht="18" customHeight="1" x14ac:dyDescent="0.25">
      <c r="E196" s="217" t="s">
        <v>131</v>
      </c>
      <c r="F196" s="217" t="s">
        <v>64</v>
      </c>
      <c r="G196" s="212">
        <v>151985.34</v>
      </c>
    </row>
    <row r="197" spans="5:9" s="2" customFormat="1" ht="18" customHeight="1" x14ac:dyDescent="0.25">
      <c r="E197" s="217" t="s">
        <v>131</v>
      </c>
      <c r="F197" s="217" t="s">
        <v>66</v>
      </c>
      <c r="G197" s="212">
        <v>10744604.32</v>
      </c>
    </row>
    <row r="198" spans="5:9" s="2" customFormat="1" ht="18" customHeight="1" x14ac:dyDescent="0.25">
      <c r="E198" s="217" t="s">
        <v>131</v>
      </c>
      <c r="F198" s="217" t="s">
        <v>70</v>
      </c>
      <c r="G198" s="212">
        <v>354105</v>
      </c>
      <c r="I198" s="134"/>
    </row>
    <row r="199" spans="5:9" s="2" customFormat="1" ht="18" customHeight="1" x14ac:dyDescent="0.25">
      <c r="E199" s="217" t="s">
        <v>131</v>
      </c>
      <c r="F199" s="217" t="s">
        <v>72</v>
      </c>
      <c r="G199" s="212">
        <v>594000</v>
      </c>
      <c r="I199" s="134"/>
    </row>
    <row r="200" spans="5:9" s="2" customFormat="1" ht="18" customHeight="1" x14ac:dyDescent="0.25">
      <c r="E200" s="217" t="s">
        <v>131</v>
      </c>
      <c r="F200" s="217" t="s">
        <v>75</v>
      </c>
      <c r="G200" s="212">
        <v>1371999</v>
      </c>
      <c r="I200" s="134"/>
    </row>
    <row r="201" spans="5:9" s="2" customFormat="1" ht="18" customHeight="1" x14ac:dyDescent="0.25">
      <c r="E201" s="217" t="s">
        <v>131</v>
      </c>
      <c r="F201" s="217" t="s">
        <v>77</v>
      </c>
      <c r="G201" s="212">
        <v>1301025</v>
      </c>
      <c r="I201" s="134"/>
    </row>
    <row r="202" spans="5:9" s="2" customFormat="1" ht="18" customHeight="1" x14ac:dyDescent="0.25">
      <c r="E202" s="217" t="s">
        <v>131</v>
      </c>
      <c r="F202" s="217" t="s">
        <v>82</v>
      </c>
      <c r="G202" s="218"/>
      <c r="I202" s="134"/>
    </row>
    <row r="203" spans="5:9" s="2" customFormat="1" ht="18" customHeight="1" x14ac:dyDescent="0.25">
      <c r="E203" s="217" t="s">
        <v>131</v>
      </c>
      <c r="F203" s="217" t="s">
        <v>83</v>
      </c>
      <c r="G203" s="212">
        <v>1890000</v>
      </c>
      <c r="I203" s="134"/>
    </row>
    <row r="204" spans="5:9" s="2" customFormat="1" ht="18" customHeight="1" x14ac:dyDescent="0.25">
      <c r="E204" s="217" t="s">
        <v>131</v>
      </c>
      <c r="F204" s="217" t="s">
        <v>90</v>
      </c>
      <c r="G204" s="212">
        <v>44245479.742000006</v>
      </c>
      <c r="I204" s="134"/>
    </row>
    <row r="205" spans="5:9" s="2" customFormat="1" ht="18" customHeight="1" x14ac:dyDescent="0.25">
      <c r="E205" s="217" t="s">
        <v>132</v>
      </c>
      <c r="F205" s="217" t="s">
        <v>29</v>
      </c>
      <c r="G205" s="212">
        <v>3433767328.5550013</v>
      </c>
      <c r="H205" s="222">
        <f>G205</f>
        <v>3433767328.5550013</v>
      </c>
      <c r="I205" s="134"/>
    </row>
    <row r="206" spans="5:9" s="2" customFormat="1" ht="18" customHeight="1" x14ac:dyDescent="0.25">
      <c r="E206" s="217" t="s">
        <v>132</v>
      </c>
      <c r="F206" s="217" t="s">
        <v>30</v>
      </c>
      <c r="G206" s="212">
        <v>3647789795.1630001</v>
      </c>
      <c r="H206" s="222">
        <f>G206</f>
        <v>3647789795.1630001</v>
      </c>
      <c r="I206" s="134"/>
    </row>
    <row r="207" spans="5:9" s="2" customFormat="1" ht="18" customHeight="1" x14ac:dyDescent="0.25">
      <c r="E207" s="217" t="s">
        <v>132</v>
      </c>
      <c r="F207" s="217" t="s">
        <v>31</v>
      </c>
      <c r="G207" s="212">
        <v>262675107.956</v>
      </c>
      <c r="H207" s="222">
        <f>SUM(G207:G228)</f>
        <v>1263755415.4990001</v>
      </c>
      <c r="I207" s="134" t="s">
        <v>11</v>
      </c>
    </row>
    <row r="208" spans="5:9" s="2" customFormat="1" ht="18" customHeight="1" x14ac:dyDescent="0.25">
      <c r="E208" s="217" t="s">
        <v>132</v>
      </c>
      <c r="F208" s="217" t="s">
        <v>32</v>
      </c>
      <c r="G208" s="212">
        <v>51724710.765000001</v>
      </c>
      <c r="H208" s="222">
        <f>SUM(G229:G264)</f>
        <v>944640522.50899982</v>
      </c>
      <c r="I208" s="134" t="s">
        <v>220</v>
      </c>
    </row>
    <row r="209" spans="5:9" s="2" customFormat="1" ht="18" customHeight="1" x14ac:dyDescent="0.25">
      <c r="E209" s="217" t="s">
        <v>132</v>
      </c>
      <c r="F209" s="217" t="s">
        <v>33</v>
      </c>
      <c r="G209" s="212">
        <v>37033053.32</v>
      </c>
      <c r="I209" s="134"/>
    </row>
    <row r="210" spans="5:9" s="2" customFormat="1" ht="18" customHeight="1" x14ac:dyDescent="0.25">
      <c r="E210" s="217" t="s">
        <v>132</v>
      </c>
      <c r="F210" s="217" t="s">
        <v>34</v>
      </c>
      <c r="G210" s="212">
        <v>0</v>
      </c>
      <c r="I210" s="134"/>
    </row>
    <row r="211" spans="5:9" s="2" customFormat="1" ht="18" customHeight="1" x14ac:dyDescent="0.25">
      <c r="E211" s="217" t="s">
        <v>132</v>
      </c>
      <c r="F211" s="217" t="s">
        <v>35</v>
      </c>
      <c r="G211" s="212">
        <v>2042720</v>
      </c>
      <c r="I211" s="134"/>
    </row>
    <row r="212" spans="5:9" s="2" customFormat="1" ht="18" customHeight="1" x14ac:dyDescent="0.25">
      <c r="E212" s="217" t="s">
        <v>132</v>
      </c>
      <c r="F212" s="217" t="s">
        <v>36</v>
      </c>
      <c r="G212" s="212">
        <v>18263972</v>
      </c>
      <c r="I212" s="134"/>
    </row>
    <row r="213" spans="5:9" s="2" customFormat="1" ht="18" customHeight="1" x14ac:dyDescent="0.25">
      <c r="E213" s="217" t="s">
        <v>132</v>
      </c>
      <c r="F213" s="217" t="s">
        <v>37</v>
      </c>
      <c r="G213" s="212">
        <v>15697317.964</v>
      </c>
      <c r="I213" s="134"/>
    </row>
    <row r="214" spans="5:9" s="2" customFormat="1" ht="18" customHeight="1" x14ac:dyDescent="0.25">
      <c r="E214" s="217" t="s">
        <v>132</v>
      </c>
      <c r="F214" s="217" t="s">
        <v>38</v>
      </c>
      <c r="G214" s="212">
        <v>24239327.717999998</v>
      </c>
    </row>
    <row r="215" spans="5:9" s="2" customFormat="1" ht="18" customHeight="1" x14ac:dyDescent="0.25">
      <c r="E215" s="217" t="s">
        <v>132</v>
      </c>
      <c r="F215" s="217" t="s">
        <v>39</v>
      </c>
      <c r="G215" s="212">
        <v>242257948.46599999</v>
      </c>
    </row>
    <row r="216" spans="5:9" s="2" customFormat="1" ht="18" customHeight="1" x14ac:dyDescent="0.25">
      <c r="E216" s="217" t="s">
        <v>132</v>
      </c>
      <c r="F216" s="217" t="s">
        <v>40</v>
      </c>
      <c r="G216" s="212">
        <v>10273914.862999998</v>
      </c>
    </row>
    <row r="217" spans="5:9" s="2" customFormat="1" ht="18" customHeight="1" x14ac:dyDescent="0.25">
      <c r="E217" s="217" t="s">
        <v>132</v>
      </c>
      <c r="F217" s="217" t="s">
        <v>41</v>
      </c>
      <c r="G217" s="212">
        <v>6647713.1600000001</v>
      </c>
    </row>
    <row r="218" spans="5:9" s="2" customFormat="1" ht="18" customHeight="1" x14ac:dyDescent="0.25">
      <c r="E218" s="217" t="s">
        <v>132</v>
      </c>
      <c r="F218" s="217" t="s">
        <v>42</v>
      </c>
      <c r="G218" s="212">
        <v>824061.98</v>
      </c>
    </row>
    <row r="219" spans="5:9" s="2" customFormat="1" ht="18" customHeight="1" x14ac:dyDescent="0.25">
      <c r="E219" s="217" t="s">
        <v>132</v>
      </c>
      <c r="F219" s="217" t="s">
        <v>43</v>
      </c>
      <c r="G219" s="212">
        <v>25062427.302000001</v>
      </c>
    </row>
    <row r="220" spans="5:9" s="2" customFormat="1" ht="18" customHeight="1" x14ac:dyDescent="0.25">
      <c r="E220" s="217" t="s">
        <v>132</v>
      </c>
      <c r="F220" s="217" t="s">
        <v>44</v>
      </c>
      <c r="G220" s="212">
        <v>12513367.359000001</v>
      </c>
    </row>
    <row r="221" spans="5:9" s="2" customFormat="1" ht="18" customHeight="1" x14ac:dyDescent="0.25">
      <c r="E221" s="217" t="s">
        <v>132</v>
      </c>
      <c r="F221" s="217" t="s">
        <v>45</v>
      </c>
      <c r="G221" s="212">
        <v>271618644.17900002</v>
      </c>
    </row>
    <row r="222" spans="5:9" s="2" customFormat="1" ht="18" customHeight="1" x14ac:dyDescent="0.25">
      <c r="E222" s="217" t="s">
        <v>132</v>
      </c>
      <c r="F222" s="217" t="s">
        <v>46</v>
      </c>
      <c r="G222" s="212">
        <v>9989732</v>
      </c>
    </row>
    <row r="223" spans="5:9" s="2" customFormat="1" ht="18" customHeight="1" x14ac:dyDescent="0.25">
      <c r="E223" s="217" t="s">
        <v>132</v>
      </c>
      <c r="F223" s="217" t="s">
        <v>47</v>
      </c>
      <c r="G223" s="212">
        <v>46330588</v>
      </c>
    </row>
    <row r="224" spans="5:9" s="2" customFormat="1" ht="18" customHeight="1" x14ac:dyDescent="0.25">
      <c r="E224" s="217" t="s">
        <v>132</v>
      </c>
      <c r="F224" s="217" t="s">
        <v>48</v>
      </c>
      <c r="G224" s="212">
        <v>1168057</v>
      </c>
    </row>
    <row r="225" spans="5:7" s="2" customFormat="1" ht="18" customHeight="1" x14ac:dyDescent="0.25">
      <c r="E225" s="217" t="s">
        <v>132</v>
      </c>
      <c r="F225" s="217" t="s">
        <v>49</v>
      </c>
      <c r="G225" s="212">
        <v>599854</v>
      </c>
    </row>
    <row r="226" spans="5:7" s="2" customFormat="1" ht="18" customHeight="1" x14ac:dyDescent="0.25">
      <c r="E226" s="217" t="s">
        <v>132</v>
      </c>
      <c r="F226" s="217" t="s">
        <v>50</v>
      </c>
      <c r="G226" s="212">
        <v>4917417.8100000005</v>
      </c>
    </row>
    <row r="227" spans="5:7" s="2" customFormat="1" ht="18" customHeight="1" x14ac:dyDescent="0.25">
      <c r="E227" s="217" t="s">
        <v>132</v>
      </c>
      <c r="F227" s="217" t="s">
        <v>51</v>
      </c>
      <c r="G227" s="212">
        <v>2899586</v>
      </c>
    </row>
    <row r="228" spans="5:7" s="2" customFormat="1" ht="18" customHeight="1" x14ac:dyDescent="0.25">
      <c r="E228" s="217" t="s">
        <v>132</v>
      </c>
      <c r="F228" s="217" t="s">
        <v>52</v>
      </c>
      <c r="G228" s="212">
        <v>216975893.65700004</v>
      </c>
    </row>
    <row r="229" spans="5:7" s="2" customFormat="1" ht="18" customHeight="1" x14ac:dyDescent="0.25">
      <c r="E229" s="217" t="s">
        <v>132</v>
      </c>
      <c r="F229" s="217" t="s">
        <v>53</v>
      </c>
      <c r="G229" s="212">
        <v>5564153.6899999995</v>
      </c>
    </row>
    <row r="230" spans="5:7" s="2" customFormat="1" ht="18" customHeight="1" x14ac:dyDescent="0.25">
      <c r="E230" s="217" t="s">
        <v>132</v>
      </c>
      <c r="F230" s="217" t="s">
        <v>54</v>
      </c>
      <c r="G230" s="212">
        <v>12537705.875</v>
      </c>
    </row>
    <row r="231" spans="5:7" s="2" customFormat="1" ht="18" customHeight="1" x14ac:dyDescent="0.25">
      <c r="E231" s="217" t="s">
        <v>132</v>
      </c>
      <c r="F231" s="217" t="s">
        <v>55</v>
      </c>
      <c r="G231" s="212">
        <v>17723498.832000002</v>
      </c>
    </row>
    <row r="232" spans="5:7" s="2" customFormat="1" ht="18" customHeight="1" x14ac:dyDescent="0.25">
      <c r="E232" s="217" t="s">
        <v>132</v>
      </c>
      <c r="F232" s="217" t="s">
        <v>56</v>
      </c>
      <c r="G232" s="212">
        <v>11597223.574999999</v>
      </c>
    </row>
    <row r="233" spans="5:7" s="2" customFormat="1" ht="18" customHeight="1" x14ac:dyDescent="0.25">
      <c r="E233" s="217" t="s">
        <v>132</v>
      </c>
      <c r="F233" s="217" t="s">
        <v>57</v>
      </c>
      <c r="G233" s="212">
        <v>14222149.013</v>
      </c>
    </row>
    <row r="234" spans="5:7" s="2" customFormat="1" ht="18" customHeight="1" x14ac:dyDescent="0.25">
      <c r="E234" s="217" t="s">
        <v>132</v>
      </c>
      <c r="F234" s="217" t="s">
        <v>58</v>
      </c>
      <c r="G234" s="212">
        <v>648441.58499999996</v>
      </c>
    </row>
    <row r="235" spans="5:7" s="2" customFormat="1" ht="18" customHeight="1" x14ac:dyDescent="0.25">
      <c r="E235" s="217" t="s">
        <v>132</v>
      </c>
      <c r="F235" s="217" t="s">
        <v>59</v>
      </c>
      <c r="G235" s="212">
        <v>169318453.55000001</v>
      </c>
    </row>
    <row r="236" spans="5:7" s="2" customFormat="1" ht="18" customHeight="1" x14ac:dyDescent="0.25">
      <c r="E236" s="217" t="s">
        <v>132</v>
      </c>
      <c r="F236" s="217" t="s">
        <v>60</v>
      </c>
      <c r="G236" s="212">
        <v>57669088.534999996</v>
      </c>
    </row>
    <row r="237" spans="5:7" s="2" customFormat="1" ht="18" customHeight="1" x14ac:dyDescent="0.25">
      <c r="E237" s="217" t="s">
        <v>132</v>
      </c>
      <c r="F237" s="217" t="s">
        <v>61</v>
      </c>
      <c r="G237" s="212">
        <v>58570360.826000005</v>
      </c>
    </row>
    <row r="238" spans="5:7" s="2" customFormat="1" ht="18" customHeight="1" x14ac:dyDescent="0.25">
      <c r="E238" s="217" t="s">
        <v>132</v>
      </c>
      <c r="F238" s="217" t="s">
        <v>62</v>
      </c>
      <c r="G238" s="212">
        <v>7969351</v>
      </c>
    </row>
    <row r="239" spans="5:7" s="2" customFormat="1" ht="18" customHeight="1" x14ac:dyDescent="0.25">
      <c r="E239" s="217" t="s">
        <v>132</v>
      </c>
      <c r="F239" s="217" t="s">
        <v>63</v>
      </c>
      <c r="G239" s="212">
        <v>421018</v>
      </c>
    </row>
    <row r="240" spans="5:7" s="2" customFormat="1" ht="18" customHeight="1" x14ac:dyDescent="0.25">
      <c r="E240" s="217" t="s">
        <v>132</v>
      </c>
      <c r="F240" s="217" t="s">
        <v>64</v>
      </c>
      <c r="G240" s="212">
        <v>6720902</v>
      </c>
    </row>
    <row r="241" spans="5:7" s="2" customFormat="1" ht="18" customHeight="1" x14ac:dyDescent="0.25">
      <c r="E241" s="217" t="s">
        <v>132</v>
      </c>
      <c r="F241" s="217" t="s">
        <v>65</v>
      </c>
      <c r="G241" s="212">
        <v>1352043</v>
      </c>
    </row>
    <row r="242" spans="5:7" s="2" customFormat="1" ht="18" customHeight="1" x14ac:dyDescent="0.25">
      <c r="E242" s="217" t="s">
        <v>132</v>
      </c>
      <c r="F242" s="217" t="s">
        <v>66</v>
      </c>
      <c r="G242" s="212">
        <v>47899730.697999999</v>
      </c>
    </row>
    <row r="243" spans="5:7" s="2" customFormat="1" ht="18" customHeight="1" x14ac:dyDescent="0.25">
      <c r="E243" s="217" t="s">
        <v>132</v>
      </c>
      <c r="F243" s="217" t="s">
        <v>67</v>
      </c>
      <c r="G243" s="212">
        <v>426500</v>
      </c>
    </row>
    <row r="244" spans="5:7" s="2" customFormat="1" ht="18" customHeight="1" x14ac:dyDescent="0.25">
      <c r="E244" s="217" t="s">
        <v>132</v>
      </c>
      <c r="F244" s="217" t="s">
        <v>68</v>
      </c>
      <c r="G244" s="212">
        <v>9830000</v>
      </c>
    </row>
    <row r="245" spans="5:7" s="2" customFormat="1" ht="18" customHeight="1" x14ac:dyDescent="0.25">
      <c r="E245" s="217" t="s">
        <v>132</v>
      </c>
      <c r="F245" s="217" t="s">
        <v>70</v>
      </c>
      <c r="G245" s="212">
        <v>250479204.15099999</v>
      </c>
    </row>
    <row r="246" spans="5:7" s="2" customFormat="1" ht="18" customHeight="1" x14ac:dyDescent="0.25">
      <c r="E246" s="217" t="s">
        <v>132</v>
      </c>
      <c r="F246" s="217" t="s">
        <v>71</v>
      </c>
      <c r="G246" s="212">
        <v>2531986</v>
      </c>
    </row>
    <row r="247" spans="5:7" s="2" customFormat="1" ht="18" customHeight="1" x14ac:dyDescent="0.25">
      <c r="E247" s="217" t="s">
        <v>132</v>
      </c>
      <c r="F247" s="217" t="s">
        <v>72</v>
      </c>
      <c r="G247" s="212">
        <v>2175372</v>
      </c>
    </row>
    <row r="248" spans="5:7" s="2" customFormat="1" ht="18" customHeight="1" x14ac:dyDescent="0.25">
      <c r="E248" s="217" t="s">
        <v>132</v>
      </c>
      <c r="F248" s="217" t="s">
        <v>73</v>
      </c>
      <c r="G248" s="212">
        <v>699236.56</v>
      </c>
    </row>
    <row r="249" spans="5:7" s="2" customFormat="1" ht="18" customHeight="1" x14ac:dyDescent="0.25">
      <c r="E249" s="217" t="s">
        <v>132</v>
      </c>
      <c r="F249" s="217" t="s">
        <v>74</v>
      </c>
      <c r="G249" s="212">
        <v>5400000</v>
      </c>
    </row>
    <row r="250" spans="5:7" s="2" customFormat="1" ht="18" customHeight="1" x14ac:dyDescent="0.25">
      <c r="E250" s="217" t="s">
        <v>132</v>
      </c>
      <c r="F250" s="217" t="s">
        <v>75</v>
      </c>
      <c r="G250" s="212">
        <v>21427056.247000001</v>
      </c>
    </row>
    <row r="251" spans="5:7" s="2" customFormat="1" ht="18" customHeight="1" x14ac:dyDescent="0.25">
      <c r="E251" s="217" t="s">
        <v>132</v>
      </c>
      <c r="F251" s="217" t="s">
        <v>76</v>
      </c>
      <c r="G251" s="212">
        <v>503718</v>
      </c>
    </row>
    <row r="252" spans="5:7" s="2" customFormat="1" ht="18" customHeight="1" x14ac:dyDescent="0.25">
      <c r="E252" s="217" t="s">
        <v>132</v>
      </c>
      <c r="F252" s="217" t="s">
        <v>77</v>
      </c>
      <c r="G252" s="212">
        <v>25471007.945000004</v>
      </c>
    </row>
    <row r="253" spans="5:7" s="2" customFormat="1" ht="18" customHeight="1" x14ac:dyDescent="0.25">
      <c r="E253" s="217" t="s">
        <v>132</v>
      </c>
      <c r="F253" s="217" t="s">
        <v>78</v>
      </c>
      <c r="G253" s="212">
        <v>823478.4</v>
      </c>
    </row>
    <row r="254" spans="5:7" s="2" customFormat="1" ht="18" customHeight="1" x14ac:dyDescent="0.25">
      <c r="E254" s="217" t="s">
        <v>132</v>
      </c>
      <c r="F254" s="217" t="s">
        <v>79</v>
      </c>
      <c r="G254" s="212">
        <v>11736321</v>
      </c>
    </row>
    <row r="255" spans="5:7" s="2" customFormat="1" ht="18" customHeight="1" x14ac:dyDescent="0.25">
      <c r="E255" s="217" t="s">
        <v>132</v>
      </c>
      <c r="F255" s="217" t="s">
        <v>80</v>
      </c>
      <c r="G255" s="212">
        <v>821755.86899999995</v>
      </c>
    </row>
    <row r="256" spans="5:7" s="2" customFormat="1" ht="18" customHeight="1" x14ac:dyDescent="0.25">
      <c r="E256" s="217" t="s">
        <v>132</v>
      </c>
      <c r="F256" s="217" t="s">
        <v>81</v>
      </c>
      <c r="G256" s="212">
        <v>1602000</v>
      </c>
    </row>
    <row r="257" spans="5:7" s="2" customFormat="1" ht="18" customHeight="1" x14ac:dyDescent="0.25">
      <c r="E257" s="217" t="s">
        <v>132</v>
      </c>
      <c r="F257" s="217" t="s">
        <v>82</v>
      </c>
      <c r="G257" s="212">
        <v>73825997.237000003</v>
      </c>
    </row>
    <row r="258" spans="5:7" s="2" customFormat="1" ht="18" customHeight="1" x14ac:dyDescent="0.25">
      <c r="E258" s="217" t="s">
        <v>132</v>
      </c>
      <c r="F258" s="217" t="s">
        <v>83</v>
      </c>
      <c r="G258" s="212">
        <v>1321544.466</v>
      </c>
    </row>
    <row r="259" spans="5:7" s="2" customFormat="1" ht="18" customHeight="1" x14ac:dyDescent="0.25">
      <c r="E259" s="217" t="s">
        <v>132</v>
      </c>
      <c r="F259" s="217" t="s">
        <v>84</v>
      </c>
      <c r="G259" s="212">
        <v>8649074.3920000009</v>
      </c>
    </row>
    <row r="260" spans="5:7" s="2" customFormat="1" ht="18" customHeight="1" x14ac:dyDescent="0.25">
      <c r="E260" s="217" t="s">
        <v>132</v>
      </c>
      <c r="F260" s="217" t="s">
        <v>85</v>
      </c>
      <c r="G260" s="212">
        <v>54560070.260000005</v>
      </c>
    </row>
    <row r="261" spans="5:7" s="2" customFormat="1" ht="18" customHeight="1" x14ac:dyDescent="0.25">
      <c r="E261" s="217" t="s">
        <v>132</v>
      </c>
      <c r="F261" s="217" t="s">
        <v>86</v>
      </c>
      <c r="G261" s="212">
        <v>514000</v>
      </c>
    </row>
    <row r="262" spans="5:7" s="2" customFormat="1" ht="18" customHeight="1" x14ac:dyDescent="0.25">
      <c r="E262" s="217" t="s">
        <v>132</v>
      </c>
      <c r="F262" s="217" t="s">
        <v>87</v>
      </c>
      <c r="G262" s="212">
        <v>331725.39600000001</v>
      </c>
    </row>
    <row r="263" spans="5:7" s="2" customFormat="1" ht="18" customHeight="1" x14ac:dyDescent="0.25">
      <c r="E263" s="217" t="s">
        <v>132</v>
      </c>
      <c r="F263" s="217" t="s">
        <v>88</v>
      </c>
      <c r="G263" s="212">
        <v>2830127.2630000003</v>
      </c>
    </row>
    <row r="264" spans="5:7" s="2" customFormat="1" ht="18" customHeight="1" x14ac:dyDescent="0.25">
      <c r="E264" s="217" t="s">
        <v>132</v>
      </c>
      <c r="F264" s="217" t="s">
        <v>90</v>
      </c>
      <c r="G264" s="212">
        <v>56466227.144000009</v>
      </c>
    </row>
    <row r="265" spans="5:7" s="2" customFormat="1" ht="18" customHeight="1" x14ac:dyDescent="0.2">
      <c r="F265" s="134"/>
    </row>
    <row r="266" spans="5:7" s="2" customFormat="1" ht="18" customHeight="1" x14ac:dyDescent="0.2">
      <c r="F266" s="134"/>
    </row>
    <row r="267" spans="5:7" s="2" customFormat="1" ht="18" customHeight="1" x14ac:dyDescent="0.2">
      <c r="F267" s="134"/>
    </row>
    <row r="268" spans="5:7" s="2" customFormat="1" ht="18" customHeight="1" x14ac:dyDescent="0.2">
      <c r="F268" s="134"/>
    </row>
    <row r="269" spans="5:7" s="2" customFormat="1" ht="18" customHeight="1" x14ac:dyDescent="0.2">
      <c r="F269" s="134"/>
    </row>
    <row r="270" spans="5:7" s="2" customFormat="1" ht="18" customHeight="1" x14ac:dyDescent="0.2">
      <c r="F270" s="134"/>
    </row>
    <row r="271" spans="5:7" s="2" customFormat="1" ht="18" customHeight="1" x14ac:dyDescent="0.2">
      <c r="F271" s="134"/>
    </row>
    <row r="272" spans="5:7" s="2" customFormat="1" ht="18" customHeight="1" x14ac:dyDescent="0.2">
      <c r="F272" s="134"/>
    </row>
    <row r="273" spans="6:6" s="2" customFormat="1" ht="18" customHeight="1" x14ac:dyDescent="0.2">
      <c r="F273" s="134"/>
    </row>
    <row r="274" spans="6:6" s="2" customFormat="1" ht="18" customHeight="1" x14ac:dyDescent="0.2">
      <c r="F274" s="134"/>
    </row>
    <row r="275" spans="6:6" s="2" customFormat="1" ht="18" customHeight="1" x14ac:dyDescent="0.2">
      <c r="F275" s="134"/>
    </row>
    <row r="276" spans="6:6" s="2" customFormat="1" ht="18" customHeight="1" x14ac:dyDescent="0.2">
      <c r="F276" s="134"/>
    </row>
    <row r="277" spans="6:6" s="2" customFormat="1" ht="18" customHeight="1" x14ac:dyDescent="0.2">
      <c r="F277" s="134"/>
    </row>
    <row r="278" spans="6:6" s="2" customFormat="1" ht="18" customHeight="1" x14ac:dyDescent="0.2"/>
    <row r="279" spans="6:6" s="2" customFormat="1" ht="18" customHeight="1" x14ac:dyDescent="0.2"/>
    <row r="280" spans="6:6" s="2" customFormat="1" ht="18" customHeight="1" x14ac:dyDescent="0.2"/>
    <row r="281" spans="6:6" s="2" customFormat="1" ht="18" customHeight="1" x14ac:dyDescent="0.2"/>
    <row r="282" spans="6:6" s="2" customFormat="1" ht="18" customHeight="1" x14ac:dyDescent="0.2"/>
    <row r="283" spans="6:6" s="2" customFormat="1" ht="18" customHeight="1" x14ac:dyDescent="0.2"/>
    <row r="284" spans="6:6" s="2" customFormat="1" ht="18" customHeight="1" x14ac:dyDescent="0.2"/>
    <row r="285" spans="6:6" s="2" customFormat="1" ht="18" customHeight="1" x14ac:dyDescent="0.2"/>
    <row r="286" spans="6:6" s="2" customFormat="1" ht="18" customHeight="1" x14ac:dyDescent="0.2"/>
    <row r="287" spans="6:6" s="2" customFormat="1" ht="18" customHeight="1" x14ac:dyDescent="0.2"/>
    <row r="288" spans="6:6" s="2" customFormat="1" ht="18" customHeight="1" x14ac:dyDescent="0.2"/>
    <row r="289" s="2" customFormat="1" ht="18" customHeight="1" x14ac:dyDescent="0.2"/>
    <row r="290" s="2" customFormat="1" ht="18" customHeight="1" x14ac:dyDescent="0.2"/>
    <row r="291" s="2" customFormat="1" ht="18" customHeight="1" x14ac:dyDescent="0.2"/>
    <row r="292" s="2" customFormat="1" ht="18" customHeight="1" x14ac:dyDescent="0.2"/>
    <row r="293" s="2" customFormat="1" ht="18" customHeight="1" x14ac:dyDescent="0.2"/>
    <row r="294" s="2" customFormat="1" ht="18" customHeight="1" x14ac:dyDescent="0.2"/>
    <row r="295" s="2" customFormat="1" ht="18" customHeight="1" x14ac:dyDescent="0.2"/>
    <row r="296" s="2" customFormat="1" ht="18" customHeight="1" x14ac:dyDescent="0.2"/>
    <row r="297" s="2" customFormat="1" ht="18" customHeight="1" x14ac:dyDescent="0.2"/>
    <row r="298" s="2" customFormat="1" ht="18" customHeight="1" x14ac:dyDescent="0.2"/>
    <row r="299" s="2" customFormat="1" ht="18" customHeight="1" x14ac:dyDescent="0.2"/>
    <row r="300" s="2" customFormat="1" ht="18" customHeight="1" x14ac:dyDescent="0.2"/>
    <row r="301" s="2" customFormat="1" ht="18" customHeight="1" x14ac:dyDescent="0.2"/>
    <row r="302" s="2" customFormat="1" ht="18" customHeight="1" x14ac:dyDescent="0.2"/>
    <row r="303" s="2" customFormat="1" ht="18" customHeight="1" x14ac:dyDescent="0.2"/>
    <row r="304" s="2" customFormat="1" ht="18" customHeight="1" x14ac:dyDescent="0.2"/>
    <row r="305" s="2" customFormat="1" ht="18" customHeight="1" x14ac:dyDescent="0.2"/>
    <row r="306" s="2" customFormat="1" ht="18" customHeight="1" x14ac:dyDescent="0.2"/>
    <row r="307" s="2" customFormat="1" ht="18" customHeight="1" x14ac:dyDescent="0.2"/>
    <row r="308" s="2" customFormat="1" ht="18" customHeight="1" x14ac:dyDescent="0.2"/>
    <row r="309" s="2" customFormat="1" ht="18" customHeight="1" x14ac:dyDescent="0.2"/>
    <row r="310" s="2" customFormat="1" ht="18" customHeight="1" x14ac:dyDescent="0.2"/>
    <row r="311" s="2" customFormat="1" ht="18" customHeight="1" x14ac:dyDescent="0.2"/>
    <row r="312" s="2" customFormat="1" ht="18" customHeight="1" x14ac:dyDescent="0.2"/>
    <row r="313" s="2" customFormat="1" ht="18" customHeight="1" x14ac:dyDescent="0.2"/>
    <row r="314" s="2" customFormat="1" ht="18" customHeight="1" x14ac:dyDescent="0.2"/>
    <row r="315" s="2" customFormat="1" ht="18" customHeight="1" x14ac:dyDescent="0.2"/>
    <row r="316" s="2" customFormat="1" ht="18" customHeight="1" x14ac:dyDescent="0.2"/>
    <row r="317" s="2" customFormat="1" ht="18" customHeight="1" x14ac:dyDescent="0.2"/>
    <row r="318" s="2" customFormat="1" ht="18" customHeight="1" x14ac:dyDescent="0.2"/>
    <row r="319" s="2" customFormat="1" ht="18" customHeight="1" x14ac:dyDescent="0.2"/>
    <row r="320" s="2" customFormat="1" ht="18" customHeight="1" x14ac:dyDescent="0.2"/>
    <row r="321" s="2" customFormat="1" ht="18" customHeight="1" x14ac:dyDescent="0.2"/>
    <row r="322" s="2" customFormat="1" ht="18" customHeight="1" x14ac:dyDescent="0.2"/>
    <row r="323" s="2" customFormat="1" ht="18" customHeight="1" x14ac:dyDescent="0.2"/>
    <row r="324" s="2" customFormat="1" ht="18" customHeight="1" x14ac:dyDescent="0.2"/>
    <row r="325" s="2" customFormat="1" ht="18" customHeight="1" x14ac:dyDescent="0.2"/>
    <row r="326" s="2" customFormat="1" ht="18" customHeight="1" x14ac:dyDescent="0.2"/>
    <row r="327" s="2" customFormat="1" ht="18" customHeight="1" x14ac:dyDescent="0.2"/>
    <row r="328" s="2" customFormat="1" ht="18" customHeight="1" x14ac:dyDescent="0.2"/>
    <row r="329" s="2" customFormat="1" ht="18" customHeight="1" x14ac:dyDescent="0.2"/>
    <row r="330" s="2" customFormat="1" ht="18" customHeight="1" x14ac:dyDescent="0.2"/>
    <row r="331" s="2" customFormat="1" ht="18" customHeight="1" x14ac:dyDescent="0.2"/>
    <row r="332" s="2" customFormat="1" ht="18" customHeight="1" x14ac:dyDescent="0.2"/>
    <row r="333" s="2" customFormat="1" ht="18" customHeight="1" x14ac:dyDescent="0.2"/>
    <row r="334" s="2" customFormat="1" ht="18" customHeight="1" x14ac:dyDescent="0.2"/>
    <row r="335" s="2" customFormat="1" ht="18" customHeight="1" x14ac:dyDescent="0.2"/>
    <row r="336" s="2" customFormat="1" ht="18" customHeight="1" x14ac:dyDescent="0.2"/>
    <row r="337" s="2" customFormat="1" ht="18" customHeight="1" x14ac:dyDescent="0.2"/>
    <row r="338" s="2" customFormat="1" ht="18" customHeight="1" x14ac:dyDescent="0.2"/>
    <row r="339" s="2" customFormat="1" ht="18" customHeight="1" x14ac:dyDescent="0.2"/>
    <row r="340" s="2" customFormat="1" ht="18" customHeight="1" x14ac:dyDescent="0.2"/>
    <row r="341" s="2" customFormat="1" ht="18" customHeight="1" x14ac:dyDescent="0.2"/>
    <row r="342" s="2" customFormat="1" ht="18" customHeight="1" x14ac:dyDescent="0.2"/>
    <row r="343" s="2" customFormat="1" ht="18" customHeight="1" x14ac:dyDescent="0.2"/>
    <row r="344" s="2" customFormat="1" ht="18" customHeight="1" x14ac:dyDescent="0.2"/>
    <row r="345" s="2" customFormat="1" ht="18" customHeight="1" x14ac:dyDescent="0.2"/>
    <row r="346" s="2" customFormat="1" ht="18" customHeight="1" x14ac:dyDescent="0.2"/>
    <row r="347" s="2" customFormat="1" ht="18" customHeight="1" x14ac:dyDescent="0.2"/>
    <row r="348" s="2" customFormat="1" ht="18" customHeight="1" x14ac:dyDescent="0.2"/>
    <row r="349" s="2" customFormat="1" ht="18" customHeight="1" x14ac:dyDescent="0.2"/>
    <row r="350" s="2" customFormat="1" ht="18" customHeight="1" x14ac:dyDescent="0.2"/>
    <row r="351" s="2" customFormat="1" ht="18" customHeight="1" x14ac:dyDescent="0.2"/>
    <row r="352" s="2" customFormat="1" ht="18" customHeight="1" x14ac:dyDescent="0.2"/>
    <row r="353" s="2" customFormat="1" ht="18" customHeight="1" x14ac:dyDescent="0.2"/>
    <row r="354" s="2" customFormat="1" ht="18" customHeight="1" x14ac:dyDescent="0.2"/>
    <row r="355" s="2" customFormat="1" ht="18" customHeight="1" x14ac:dyDescent="0.2"/>
    <row r="356" s="2" customFormat="1" ht="18" customHeight="1" x14ac:dyDescent="0.2"/>
    <row r="357" s="2" customFormat="1" ht="18" customHeight="1" x14ac:dyDescent="0.2"/>
    <row r="358" s="2" customFormat="1" ht="18" customHeight="1" x14ac:dyDescent="0.2"/>
    <row r="359" s="2" customFormat="1" ht="18" customHeight="1" x14ac:dyDescent="0.2"/>
    <row r="360" s="2" customFormat="1" ht="18" customHeight="1" x14ac:dyDescent="0.2"/>
    <row r="361" s="2" customFormat="1" ht="18" customHeight="1" x14ac:dyDescent="0.2"/>
    <row r="362" s="2" customFormat="1" ht="18" customHeight="1" x14ac:dyDescent="0.2"/>
    <row r="363" s="2" customFormat="1" ht="18" customHeight="1" x14ac:dyDescent="0.2"/>
    <row r="364" s="2" customFormat="1" ht="18" customHeight="1" x14ac:dyDescent="0.2"/>
    <row r="365" s="2" customFormat="1" ht="18" customHeight="1" x14ac:dyDescent="0.2"/>
    <row r="366" s="2" customFormat="1" ht="18" customHeight="1" x14ac:dyDescent="0.2"/>
    <row r="367" s="2" customFormat="1" ht="18" customHeight="1" x14ac:dyDescent="0.2"/>
    <row r="368" s="2" customFormat="1" ht="18" customHeight="1" x14ac:dyDescent="0.2"/>
    <row r="369" s="2" customFormat="1" ht="18" customHeight="1" x14ac:dyDescent="0.2"/>
    <row r="370" s="2" customFormat="1" ht="18" customHeight="1" x14ac:dyDescent="0.2"/>
    <row r="371" s="2" customFormat="1" ht="18" customHeight="1" x14ac:dyDescent="0.2"/>
    <row r="372" s="2" customFormat="1" ht="18" customHeight="1" x14ac:dyDescent="0.2"/>
    <row r="373" s="2" customFormat="1" ht="18" customHeight="1" x14ac:dyDescent="0.2"/>
    <row r="374" s="2" customFormat="1" ht="18" customHeight="1" x14ac:dyDescent="0.2"/>
    <row r="375" s="2" customFormat="1" ht="18" customHeight="1" x14ac:dyDescent="0.2"/>
    <row r="376" s="2" customFormat="1" ht="18" customHeight="1" x14ac:dyDescent="0.2"/>
    <row r="377" s="2" customFormat="1" ht="18" customHeight="1" x14ac:dyDescent="0.2"/>
    <row r="378" s="2" customFormat="1" ht="18" customHeight="1" x14ac:dyDescent="0.2"/>
    <row r="379" s="2" customFormat="1" ht="18" customHeight="1" x14ac:dyDescent="0.2"/>
    <row r="380" s="2" customFormat="1" ht="18" customHeight="1" x14ac:dyDescent="0.2"/>
    <row r="381" s="2" customFormat="1" ht="18" customHeight="1" x14ac:dyDescent="0.2"/>
    <row r="382" s="2" customFormat="1" ht="18" customHeight="1" x14ac:dyDescent="0.2"/>
    <row r="383" s="2" customFormat="1" ht="18" customHeight="1" x14ac:dyDescent="0.2"/>
    <row r="384" s="2" customFormat="1" ht="18" customHeight="1" x14ac:dyDescent="0.2"/>
    <row r="385" s="2" customFormat="1" ht="18" customHeight="1" x14ac:dyDescent="0.2"/>
    <row r="386" s="2" customFormat="1" ht="18" customHeight="1" x14ac:dyDescent="0.2"/>
    <row r="387" s="2" customFormat="1" ht="18" customHeight="1" x14ac:dyDescent="0.2"/>
    <row r="388" s="2" customFormat="1" ht="18" customHeight="1" x14ac:dyDescent="0.2"/>
    <row r="389" s="2" customFormat="1" ht="18" customHeight="1" x14ac:dyDescent="0.2"/>
    <row r="390" s="2" customFormat="1" ht="18" customHeight="1" x14ac:dyDescent="0.2"/>
    <row r="391" s="2" customFormat="1" ht="18" customHeight="1" x14ac:dyDescent="0.2"/>
    <row r="392" s="2" customFormat="1" ht="18" customHeight="1" x14ac:dyDescent="0.2"/>
    <row r="393" s="2" customFormat="1" ht="18" customHeight="1" x14ac:dyDescent="0.2"/>
    <row r="394" s="2" customFormat="1" ht="18" customHeight="1" x14ac:dyDescent="0.2"/>
    <row r="395" s="2" customFormat="1" ht="18" customHeight="1" x14ac:dyDescent="0.2"/>
    <row r="396" s="2" customFormat="1" ht="18" customHeight="1" x14ac:dyDescent="0.2"/>
    <row r="397" s="2" customFormat="1" ht="18" customHeight="1" x14ac:dyDescent="0.2"/>
  </sheetData>
  <mergeCells count="54">
    <mergeCell ref="B54:C54"/>
    <mergeCell ref="B55:C55"/>
    <mergeCell ref="B56:C56"/>
    <mergeCell ref="P48:Q48"/>
    <mergeCell ref="B52:C52"/>
    <mergeCell ref="B53:C53"/>
    <mergeCell ref="B51:C51"/>
    <mergeCell ref="P47:Q47"/>
    <mergeCell ref="J34:K34"/>
    <mergeCell ref="J35:K35"/>
    <mergeCell ref="A42:Q42"/>
    <mergeCell ref="A43:Q43"/>
    <mergeCell ref="B46:C46"/>
    <mergeCell ref="B47:C47"/>
    <mergeCell ref="D47:E47"/>
    <mergeCell ref="G47:H47"/>
    <mergeCell ref="J47:K47"/>
    <mergeCell ref="M47:N47"/>
    <mergeCell ref="D46:E46"/>
    <mergeCell ref="G46:H46"/>
    <mergeCell ref="J46:K46"/>
    <mergeCell ref="M46:N46"/>
    <mergeCell ref="P46:Q46"/>
    <mergeCell ref="J14:K14"/>
    <mergeCell ref="J17:K17"/>
    <mergeCell ref="J33:K33"/>
    <mergeCell ref="J19:K19"/>
    <mergeCell ref="J20:K20"/>
    <mergeCell ref="J22:K22"/>
    <mergeCell ref="J23:K23"/>
    <mergeCell ref="J24:K24"/>
    <mergeCell ref="J25:K25"/>
    <mergeCell ref="J27:K27"/>
    <mergeCell ref="J18:K18"/>
    <mergeCell ref="J28:K28"/>
    <mergeCell ref="J29:K29"/>
    <mergeCell ref="J30:K30"/>
    <mergeCell ref="J32:K32"/>
    <mergeCell ref="D9:K9"/>
    <mergeCell ref="J11:K11"/>
    <mergeCell ref="J12:K12"/>
    <mergeCell ref="J13:K13"/>
    <mergeCell ref="B1:P1"/>
    <mergeCell ref="B2:P2"/>
    <mergeCell ref="C5:C6"/>
    <mergeCell ref="D5:E6"/>
    <mergeCell ref="G5:H6"/>
    <mergeCell ref="J5:K6"/>
    <mergeCell ref="M5:N6"/>
    <mergeCell ref="D7:E8"/>
    <mergeCell ref="G7:H8"/>
    <mergeCell ref="J7:K8"/>
    <mergeCell ref="M7:N7"/>
    <mergeCell ref="M8:N8"/>
  </mergeCells>
  <pageMargins left="0.11811023622047245" right="0.11811023622047245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15</vt:i4>
      </vt:variant>
    </vt:vector>
  </HeadingPairs>
  <TitlesOfParts>
    <vt:vector size="35" baseType="lpstr">
      <vt:lpstr>p15 Jadual 1</vt:lpstr>
      <vt:lpstr>p16 Jadual 2</vt:lpstr>
      <vt:lpstr>p17 Jadual 3</vt:lpstr>
      <vt:lpstr>p18 Jadual 4</vt:lpstr>
      <vt:lpstr>p19 Jadual 5</vt:lpstr>
      <vt:lpstr>p20 Jadual 6</vt:lpstr>
      <vt:lpstr>p21 Jadual 6</vt:lpstr>
      <vt:lpstr>p22 Jadual 7 </vt:lpstr>
      <vt:lpstr>Jad 5&amp;6 %changeguna unt carta2</vt:lpstr>
      <vt:lpstr>p23 Jadual 8</vt:lpstr>
      <vt:lpstr>p24 Jadual 8</vt:lpstr>
      <vt:lpstr>p25 Jadual 9</vt:lpstr>
      <vt:lpstr>p26 Jadual 9</vt:lpstr>
      <vt:lpstr>p27 Jadual 9</vt:lpstr>
      <vt:lpstr>carta A &amp; B</vt:lpstr>
      <vt:lpstr>carta A &amp; B (tahunan</vt:lpstr>
      <vt:lpstr>chart 1</vt:lpstr>
      <vt:lpstr>Sheet2</vt:lpstr>
      <vt:lpstr>DATA SIRI</vt:lpstr>
      <vt:lpstr>Sheet3</vt:lpstr>
      <vt:lpstr>'Jad 5&amp;6 %changeguna unt carta2'!Print_Area</vt:lpstr>
      <vt:lpstr>'p15 Jadual 1'!Print_Area</vt:lpstr>
      <vt:lpstr>'p16 Jadual 2'!Print_Area</vt:lpstr>
      <vt:lpstr>'p17 Jadual 3'!Print_Area</vt:lpstr>
      <vt:lpstr>'p18 Jadual 4'!Print_Area</vt:lpstr>
      <vt:lpstr>'p19 Jadual 5'!Print_Area</vt:lpstr>
      <vt:lpstr>'p20 Jadual 6'!Print_Area</vt:lpstr>
      <vt:lpstr>'p21 Jadual 6'!Print_Area</vt:lpstr>
      <vt:lpstr>'p22 Jadual 7 '!Print_Area</vt:lpstr>
      <vt:lpstr>'p23 Jadual 8'!Print_Area</vt:lpstr>
      <vt:lpstr>'p24 Jadual 8'!Print_Area</vt:lpstr>
      <vt:lpstr>'p25 Jadual 9'!Print_Area</vt:lpstr>
      <vt:lpstr>'p26 Jadual 9'!Print_Area</vt:lpstr>
      <vt:lpstr>'p27 Jadual 9'!Print_Area</vt:lpstr>
      <vt:lpstr>'p23 Jadual 8'!Print_Titles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SHAHIDA 17 JULAI 2020</dc:creator>
  <cp:lastModifiedBy>Nur Atikah Hamzah</cp:lastModifiedBy>
  <cp:lastPrinted>2026-08-13T02:35:09Z</cp:lastPrinted>
  <dcterms:created xsi:type="dcterms:W3CDTF">2010-10-27T02:48:29Z</dcterms:created>
  <dcterms:modified xsi:type="dcterms:W3CDTF">2026-08-13T03:19:01Z</dcterms:modified>
</cp:coreProperties>
</file>