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charts/chart15.xml" ContentType="application/vnd.openxmlformats-officedocument.drawingml.chart+xml"/>
  <Override PartName="/xl/drawings/drawing8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drawings/drawing10.xml" ContentType="application/vnd.openxmlformats-officedocument.drawingml.chartshapes+xml"/>
  <Override PartName="/xl/charts/chart26.xml" ContentType="application/vnd.openxmlformats-officedocument.drawingml.chart+xml"/>
  <Override PartName="/xl/drawings/drawing11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Shahida BPPIB\BPPIB (perkara berkaitan bahagian)\Maklumat Sektor di DOSM\Pembinaan\QCS_Pembinaan Suku Tahunan\2021\dokumen selepas meting TKPE\temporaray\"/>
    </mc:Choice>
  </mc:AlternateContent>
  <bookViews>
    <workbookView xWindow="0" yWindow="0" windowWidth="28800" windowHeight="11025" tabRatio="884" activeTab="1"/>
  </bookViews>
  <sheets>
    <sheet name="p17 Jadual 1" sheetId="50" r:id="rId1"/>
    <sheet name="p18 Jadual 2" sheetId="75" r:id="rId2"/>
    <sheet name="p19 Jadual 3" sheetId="115" r:id="rId3"/>
    <sheet name="p20 Jadual 4" sheetId="57" r:id="rId4"/>
    <sheet name="p21 Jadual 5" sheetId="58" r:id="rId5"/>
    <sheet name="p22 Jadual 6" sheetId="112" r:id="rId6"/>
    <sheet name="p23 Jadual 6" sheetId="113" r:id="rId7"/>
    <sheet name="p24 Jadual 6" sheetId="114" r:id="rId8"/>
    <sheet name="p25 Jadual 7" sheetId="64" r:id="rId9"/>
    <sheet name="Jad 5&amp;6 %changeguna unt carta2" sheetId="31" state="hidden" r:id="rId10"/>
    <sheet name="p26 Jadual 7" sheetId="88" r:id="rId11"/>
    <sheet name="p27 Jadual 8." sheetId="66" r:id="rId12"/>
    <sheet name="p28 Jadual 8." sheetId="90" r:id="rId13"/>
    <sheet name="p29 Jadual 8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'p19 Jadual 3'!#REF!</definedName>
    <definedName name="_xlnm.Print_Area" localSheetId="9">'Jad 5&amp;6 %changeguna unt carta2'!$H$123:$I$138</definedName>
    <definedName name="_xlnm.Print_Area" localSheetId="0">'p17 Jadual 1'!$A$1:$E$42</definedName>
    <definedName name="_xlnm.Print_Area" localSheetId="1">'p18 Jadual 2'!$A$1:$G$26</definedName>
    <definedName name="_xlnm.Print_Area" localSheetId="2">'p19 Jadual 3'!$A$1:$G$18</definedName>
    <definedName name="_xlnm.Print_Area" localSheetId="3">'p20 Jadual 4'!$A$1:$G$21</definedName>
    <definedName name="_xlnm.Print_Area" localSheetId="4">'p21 Jadual 5'!$A$1:$F$62</definedName>
    <definedName name="_xlnm.Print_Area" localSheetId="5">'p22 Jadual 6'!$A$1:$Q$27</definedName>
    <definedName name="_xlnm.Print_Area" localSheetId="6">'p23 Jadual 6'!$A$1:$P$27</definedName>
    <definedName name="_xlnm.Print_Area" localSheetId="7">'p24 Jadual 6'!$A$1:$G$29</definedName>
    <definedName name="_xlnm.Print_Area" localSheetId="8">'p25 Jadual 7'!$A$1:$P$50</definedName>
    <definedName name="_xlnm.Print_Area" localSheetId="10">'p26 Jadual 7'!$A$1:$P$52</definedName>
    <definedName name="_xlnm.Print_Area" localSheetId="11">'p27 Jadual 8.'!$A$1:$G$68</definedName>
    <definedName name="_xlnm.Print_Area" localSheetId="12">'p28 Jadual 8.'!$A$1:$G$67</definedName>
    <definedName name="_xlnm.Print_Area" localSheetId="13">'p29 Jadual 8'!$A$1:$G$67</definedName>
    <definedName name="_xlnm.Print_Titles" localSheetId="8">'p25 Jadual 7'!$1:$8</definedName>
  </definedNames>
  <calcPr calcId="152511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X31" i="13" s="1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L80" i="31"/>
  <c r="W62" i="31" s="1"/>
  <c r="I80" i="31"/>
  <c r="V62" i="31" s="1"/>
  <c r="F80" i="31"/>
  <c r="U62" i="31" s="1"/>
  <c r="P79" i="31"/>
  <c r="E79" i="31" s="1"/>
  <c r="O79" i="31"/>
  <c r="L79" i="31"/>
  <c r="W63" i="31" s="1"/>
  <c r="I79" i="3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L72" i="31"/>
  <c r="W70" i="31" s="1"/>
  <c r="I72" i="31"/>
  <c r="V70" i="31" s="1"/>
  <c r="F72" i="31"/>
  <c r="P71" i="31"/>
  <c r="K71" i="31" s="1"/>
  <c r="O71" i="31"/>
  <c r="X71" i="31" s="1"/>
  <c r="L71" i="31"/>
  <c r="W71" i="31" s="1"/>
  <c r="I71" i="31"/>
  <c r="V71" i="31" s="1"/>
  <c r="F71" i="31"/>
  <c r="U71" i="31" s="1"/>
  <c r="X70" i="31"/>
  <c r="U70" i="3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X63" i="31"/>
  <c r="V63" i="31"/>
  <c r="T63" i="31"/>
  <c r="M63" i="31"/>
  <c r="J63" i="31"/>
  <c r="G63" i="31"/>
  <c r="D63" i="31"/>
  <c r="X62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8" i="31"/>
  <c r="J24" i="31"/>
  <c r="J22" i="31"/>
  <c r="J34" i="31" l="1"/>
  <c r="X28" i="13"/>
  <c r="J33" i="31"/>
  <c r="M33" i="31" s="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M27" i="31" s="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N29" i="31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L62" i="31"/>
  <c r="W80" i="31" s="1"/>
  <c r="E66" i="31"/>
  <c r="E67" i="31"/>
  <c r="R72" i="31"/>
  <c r="Y70" i="31" s="1"/>
  <c r="E75" i="31"/>
  <c r="H76" i="31"/>
  <c r="K54" i="31"/>
  <c r="R58" i="31"/>
  <c r="Y84" i="31" s="1"/>
  <c r="K58" i="31"/>
  <c r="H54" i="31"/>
  <c r="K53" i="31"/>
  <c r="H53" i="31"/>
  <c r="E53" i="31"/>
  <c r="N53" i="31"/>
  <c r="E58" i="31"/>
  <c r="O64" i="31"/>
  <c r="X78" i="31" s="1"/>
  <c r="E65" i="31"/>
  <c r="Q65" i="3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N62" i="31"/>
  <c r="P64" i="31"/>
  <c r="Q60" i="31" s="1"/>
  <c r="N79" i="31"/>
  <c r="H79" i="31"/>
  <c r="AA8" i="73"/>
  <c r="AA15" i="73"/>
  <c r="AA32" i="73"/>
  <c r="N23" i="31"/>
  <c r="P56" i="31"/>
  <c r="E56" i="31" s="1"/>
  <c r="P63" i="31"/>
  <c r="K67" i="31"/>
  <c r="Q67" i="31"/>
  <c r="H68" i="31"/>
  <c r="AA28" i="73"/>
  <c r="AA33" i="73"/>
  <c r="R67" i="31"/>
  <c r="Y75" i="31" s="1"/>
  <c r="J18" i="31"/>
  <c r="M2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N28" i="31" l="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E59" i="72"/>
  <c r="E59" i="107"/>
  <c r="D59" i="107"/>
  <c r="D59" i="72"/>
  <c r="C59" i="107"/>
  <c r="C59" i="72"/>
  <c r="H51" i="31" l="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H59" i="107"/>
  <c r="O21" i="107"/>
  <c r="T21" i="107" s="1"/>
  <c r="AA59" i="107"/>
  <c r="J59" i="72"/>
  <c r="O59" i="72"/>
  <c r="M59" i="72"/>
  <c r="H59" i="72"/>
  <c r="I59" i="72"/>
  <c r="N59" i="72"/>
  <c r="B59" i="72"/>
  <c r="B59" i="107"/>
  <c r="AC59" i="107"/>
  <c r="J59" i="107"/>
  <c r="Q21" i="107"/>
  <c r="V21" i="107" s="1"/>
  <c r="I59" i="107"/>
  <c r="P21" i="107"/>
  <c r="U21" i="107" s="1"/>
  <c r="AB59" i="107"/>
  <c r="AQ38" i="72" l="1"/>
  <c r="BE38" i="107"/>
  <c r="BE48" i="107" s="1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AO48" i="72" l="1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>
  <authors>
    <author>rosli.ahmad</author>
    <author>Nur Atikah Hamzah</author>
  </authors>
  <commentList>
    <comment ref="B48" authorId="0" shapeId="0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>
  <authors>
    <author>rosli.ahmad</author>
    <author>Nur Atikah Hamzah</author>
  </authors>
  <commentList>
    <comment ref="B48" authorId="0" shapeId="0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<sst xmlns="http://schemas.openxmlformats.org/spreadsheetml/2006/main" count="1665" uniqueCount="586">
  <si>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</si>
  <si>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</si>
  <si>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</si>
  <si>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</si>
  <si>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</si>
  <si>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</si>
  <si>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</si>
  <si>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</si>
  <si>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</si>
  <si>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</si>
  <si>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</si>
  <si>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</si>
  <si>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</si>
  <si>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</si>
  <si>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</si>
  <si>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</si>
  <si>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</si>
  <si>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</si>
  <si>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</si>
  <si>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</si>
  <si>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</si>
  <si>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</si>
  <si>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</si>
  <si>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</si>
  <si>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</si>
  <si>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</si>
  <si>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</si>
  <si>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</si>
  <si>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</si>
  <si>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</si>
  <si>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</si>
  <si>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</si>
  <si>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</si>
  <si>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</si>
  <si>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</si>
  <si>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</si>
  <si>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</si>
  <si>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</si>
  <si>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</si>
  <si>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</si>
  <si>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</si>
  <si>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</si>
  <si>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</si>
  <si>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</si>
  <si>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</si>
  <si>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</si>
  <si>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</si>
  <si>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</si>
  <si>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</si>
  <si>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</si>
  <si>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</si>
  <si>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</si>
  <si>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</si>
  <si>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</si>
  <si>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</si>
  <si>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</si>
  <si>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</si>
  <si>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</si>
  <si>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</si>
  <si>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</si>
  <si>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</si>
  <si>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</si>
  <si>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</si>
  <si>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</si>
  <si>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</si>
  <si>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</si>
  <si>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</si>
  <si>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</si>
  <si>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</si>
  <si>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</si>
  <si>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</si>
  <si>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</si>
  <si>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</si>
  <si>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</si>
  <si>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</si>
  <si>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</si>
  <si>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</si>
  <si>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</si>
  <si>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</si>
  <si>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</si>
  <si>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</si>
  <si>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</si>
  <si>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</si>
  <si>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</si>
  <si>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</si>
  <si>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</si>
  <si>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</si>
  <si>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</si>
  <si>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</si>
  <si>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</si>
  <si>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</si>
  <si>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</si>
  <si>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</si>
  <si>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</si>
  <si>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</si>
  <si>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</si>
  <si>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</si>
  <si>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</si>
  <si>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</si>
  <si>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</si>
  <si>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</si>
  <si>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</si>
  <si>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</si>
  <si>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</si>
  <si>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</si>
  <si>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</si>
  <si>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</si>
  <si>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</si>
  <si>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</si>
  <si>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</si>
  <si>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</si>
  <si>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</si>
  <si>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</si>
  <si>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</si>
  <si>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</si>
  <si>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</si>
  <si>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</si>
  <si>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</si>
  <si>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</si>
  <si>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</si>
  <si>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</si>
  <si>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</si>
  <si>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</si>
  <si>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</si>
  <si>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</si>
  <si>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</si>
  <si>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</si>
  <si>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</si>
  <si>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</si>
  <si>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</si>
  <si>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</si>
  <si>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</si>
  <si>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</si>
  <si>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</si>
  <si>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</si>
  <si>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</si>
  <si>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</si>
  <si>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</si>
  <si>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</si>
  <si>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</si>
  <si>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</si>
  <si>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</si>
  <si>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</si>
  <si>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</si>
  <si>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</si>
  <si>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</si>
  <si>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</si>
  <si>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</si>
  <si>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</si>
  <si>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</si>
  <si>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</si>
  <si>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</si>
  <si>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</si>
  <si>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</si>
  <si>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</si>
  <si>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</si>
  <si>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</si>
  <si>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</si>
  <si>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</si>
  <si>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</si>
  <si>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</si>
  <si>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</si>
  <si>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</si>
  <si>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</si>
  <si>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</si>
  <si>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</si>
  <si>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</si>
  <si>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</si>
  <si>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</si>
  <si>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</si>
  <si>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</si>
  <si>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</si>
  <si>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</si>
  <si>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</si>
  <si>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</si>
  <si>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</si>
  <si>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</si>
  <si>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</si>
  <si>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</si>
  <si>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</si>
  <si>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</si>
  <si>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</si>
  <si>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</si>
  <si>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</si>
  <si>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</si>
  <si>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</si>
  <si>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</si>
  <si>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</si>
  <si>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</si>
  <si>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</si>
  <si>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</si>
  <si>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</si>
  <si>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</si>
  <si>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</si>
  <si>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</si>
  <si>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</si>
  <si>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</si>
  <si>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</si>
  <si>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</si>
  <si>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</si>
  <si>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</si>
  <si>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</si>
  <si>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</si>
  <si>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</si>
  <si>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</si>
  <si>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</si>
  <si>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</si>
  <si>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</si>
  <si>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</si>
  <si>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</si>
  <si>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</si>
  <si>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</si>
  <si>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</si>
  <si>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</si>
  <si>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</si>
  <si>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</si>
  <si>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</si>
  <si>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</si>
  <si>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</si>
  <si>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</si>
  <si>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</si>
  <si>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</si>
  <si>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</si>
  <si>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</si>
  <si>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</si>
  <si>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</si>
  <si>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</si>
  <si>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</si>
  <si>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</si>
  <si>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</si>
  <si>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</si>
  <si>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</si>
  <si>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</si>
  <si>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</si>
  <si>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</si>
  <si>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</si>
  <si>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</si>
  <si>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</si>
  <si>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</si>
  <si>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</si>
  <si>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</si>
  <si>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</si>
  <si>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</si>
  <si>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</si>
  <si>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</si>
  <si>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</si>
  <si>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</si>
  <si>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</si>
  <si>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</si>
  <si>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</si>
  <si>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</si>
  <si>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</si>
  <si>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</si>
  <si>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</si>
  <si>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</si>
  <si>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</si>
  <si>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</si>
  <si>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</si>
  <si>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</si>
  <si>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</si>
  <si>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</si>
  <si>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</si>
  <si>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</si>
  <si>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</si>
  <si>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</si>
  <si>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</si>
  <si>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</si>
  <si>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</si>
  <si>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</si>
  <si>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</si>
  <si>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</si>
  <si>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</si>
  <si>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</si>
  <si>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</si>
  <si>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</si>
  <si>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</si>
  <si>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</si>
  <si>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</si>
  <si>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</si>
  <si>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</si>
  <si>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</si>
  <si>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</si>
  <si>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</si>
  <si>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</si>
  <si>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</si>
  <si>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</si>
  <si>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</si>
  <si>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</si>
  <si>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</si>
  <si>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</si>
  <si>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</si>
  <si>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</si>
  <si>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</si>
  <si>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</si>
  <si>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</si>
  <si>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</si>
  <si>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</si>
  <si>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</si>
  <si>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</si>
  <si>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</si>
  <si>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</si>
  <si>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</si>
  <si>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</si>
  <si>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</si>
  <si>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</si>
  <si>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</si>
  <si>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</si>
  <si>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</si>
  <si>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</si>
  <si>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</si>
  <si>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</si>
  <si>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</si>
  <si>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</si>
  <si>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</si>
  <si>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</si>
  <si>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</si>
  <si>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</si>
  <si>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</si>
  <si>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</si>
  <si>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</si>
  <si>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</si>
  <si>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</si>
  <si>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</si>
  <si>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</si>
  <si>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</si>
  <si>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</si>
  <si>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</si>
  <si>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</si>
  <si>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</si>
  <si>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</si>
  <si>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</si>
  <si>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</si>
  <si>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</si>
  <si>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</si>
  <si>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</si>
  <si>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</si>
  <si>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</si>
  <si>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</si>
  <si>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</si>
  <si>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</si>
  <si>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</si>
  <si>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</si>
  <si>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</si>
  <si>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</si>
  <si>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</si>
  <si>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</si>
  <si>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</si>
  <si>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</si>
  <si>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</si>
  <si>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</si>
  <si>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</si>
  <si>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</si>
  <si>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</si>
  <si>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</si>
  <si>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</si>
  <si>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</si>
  <si>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</si>
  <si>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</si>
  <si>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</si>
  <si>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</si>
  <si>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</si>
  <si>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</si>
  <si>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</si>
  <si>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</si>
  <si>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</si>
  <si>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</si>
  <si>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</si>
  <si>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</si>
  <si>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</si>
  <si>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</si>
  <si>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</si>
  <si>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</si>
  <si>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</si>
  <si>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</si>
  <si>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</si>
  <si>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</si>
  <si>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</si>
  <si>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</si>
  <si>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</si>
  <si>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</si>
  <si>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</si>
  <si>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</si>
  <si>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</si>
  <si>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</si>
  <si>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</si>
  <si>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</si>
  <si>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</si>
  <si>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</si>
  <si>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</si>
  <si>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</si>
  <si>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</si>
  <si>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</si>
  <si>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</si>
  <si>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</si>
  <si>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</si>
  <si>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</si>
  <si>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</si>
  <si>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</si>
  <si>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</si>
  <si>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</si>
  <si>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</si>
  <si>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</si>
  <si>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</si>
  <si>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</si>
  <si>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</si>
  <si>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</si>
  <si>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</si>
  <si>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</si>
  <si>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</si>
  <si>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</si>
  <si>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</si>
  <si>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</si>
  <si>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</si>
  <si>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</si>
  <si>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</si>
  <si>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</si>
  <si>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</si>
  <si>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</si>
  <si>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</si>
  <si>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</si>
  <si>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</si>
  <si>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</si>
  <si>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</si>
  <si>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</si>
  <si>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</si>
  <si>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</si>
  <si>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</si>
  <si>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</si>
  <si>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</si>
  <si>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</si>
  <si>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</si>
  <si>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</si>
  <si>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</si>
  <si>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</si>
  <si>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</si>
  <si>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</si>
  <si>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</si>
  <si>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</si>
  <si>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</si>
  <si>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</si>
  <si>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</si>
  <si>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</si>
  <si>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</si>
  <si>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</si>
  <si>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</si>
  <si>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</si>
  <si>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</si>
  <si>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</si>
  <si>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</si>
  <si>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</si>
  <si>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</si>
  <si>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</si>
  <si>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</si>
  <si>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</si>
  <si>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</si>
  <si>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</si>
  <si>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</si>
  <si>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</si>
  <si>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</si>
  <si>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</si>
  <si>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 xml:space="preserve">Aktiviti pertukangan khas
</t>
    </r>
    <r>
      <rPr>
        <i/>
        <sz val="12"/>
        <rFont val="Arial"/>
        <family val="2"/>
      </rPr>
      <t>Special trades activities</t>
    </r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</si>
  <si>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</si>
  <si>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</si>
  <si>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</si>
  <si>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</si>
  <si>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</si>
  <si>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</si>
  <si>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</si>
  <si>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trades activities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</si>
  <si>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</si>
  <si>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</si>
  <si>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</si>
  <si>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construction work done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</si>
  <si>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</si>
  <si>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</si>
  <si>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</si>
  <si>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</si>
  <si>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</si>
  <si>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</si>
  <si>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</si>
  <si>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</si>
  <si>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</si>
  <si>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</si>
  <si>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</si>
  <si>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</si>
  <si>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</si>
  <si>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</si>
  <si>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</si>
  <si>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</si>
  <si>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</si>
  <si>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</si>
  <si>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</si>
  <si>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</si>
  <si>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</si>
  <si>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</si>
  <si>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</si>
  <si>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</si>
  <si>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</si>
  <si>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</si>
  <si>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</si>
  <si>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</si>
  <si>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</si>
  <si>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</si>
  <si>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</si>
  <si>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</si>
  <si>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</si>
  <si>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</si>
  <si>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</si>
  <si>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</si>
  <si>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</si>
  <si>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</si>
  <si>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</si>
  <si>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</si>
  <si>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</si>
  <si>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</si>
  <si>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</si>
  <si>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</si>
  <si>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</si>
  <si>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</si>
  <si>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</si>
  <si>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</si>
  <si>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</si>
  <si>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</si>
  <si>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</si>
  <si>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</si>
  <si>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</si>
  <si>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</si>
  <si>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</si>
  <si>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</si>
  <si>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</si>
  <si>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</si>
  <si>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</si>
  <si>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Q1/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</si>
  <si>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</si>
  <si>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</si>
  <si>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</si>
  <si>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</si>
  <si>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</si>
  <si>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</si>
  <si>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</si>
  <si>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r>
      <t xml:space="preserve">RM juta / </t>
    </r>
    <r>
      <rPr>
        <i/>
        <sz val="12"/>
        <rFont val="Arial"/>
        <family val="2"/>
      </rPr>
      <t>million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</si>
  <si>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Note: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</si>
  <si>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</si>
  <si>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</si>
  <si>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</si>
  <si>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</si>
  <si>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</si>
  <si>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</si>
  <si>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</si>
  <si>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</si>
  <si>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</si>
  <si>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</si>
  <si>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</si>
  <si>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</si>
  <si>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</si>
  <si>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</si>
  <si>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</si>
  <si>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</si>
  <si>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</si>
  <si>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</si>
  <si>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</si>
  <si>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</si>
  <si>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</si>
  <si>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Nilai kerja pembinaan mengikut jenis aktiviti, Malaysia, ST4 2021</t>
  </si>
  <si>
    <t>Value of construction work done by type of activity, Malaysia, Q4 2021</t>
  </si>
  <si>
    <t>Nilai kerja pembinaan mengikut lokasi projek dan subsektor, ST4 2021</t>
  </si>
  <si>
    <t>Value of construction work done by location of project and subsector, Q4 2021</t>
  </si>
  <si>
    <t xml:space="preserve"> Nilai kerja pembinaan mengikut subsektor dan pemilik projek, ST4 2021</t>
  </si>
  <si>
    <t>Value of construction work done by subsector and project owner, Q4 2021</t>
  </si>
  <si>
    <t>Nilai kerja pembinaan mengikut peringkat siap projek dan subsektor, ST4 2021</t>
  </si>
  <si>
    <t>Value of construction work done by stage of project completion and subsector, Q4 2021</t>
  </si>
  <si>
    <t>Q4 / 2021</t>
  </si>
  <si>
    <t>Nilai kerja pembinaan mengikut lokasi projek, ST1 2016 - ST4 2021</t>
  </si>
  <si>
    <t>Value of construction work done by location of project, Q1 2016 - Q4 2021</t>
  </si>
  <si>
    <t>Nilai kerja pembinaan mengikut lokasi projek, ST1 2016 - ST4 2021 (samb.)</t>
  </si>
  <si>
    <t>Value of construction work done by location of project, Q1 2016 - Q4 2021 (cont'd)</t>
  </si>
  <si>
    <t>Nilai kerja pembinaan mengikut subsektor dan pemilik projek, ST1 2014 - ST4 2021 (samb.)</t>
  </si>
  <si>
    <t>Value of construction work done by subsector and project owner, Q1 2014 - Q4 2021 (cont'd)</t>
  </si>
  <si>
    <t>Nilai kerja pembinaan mengikut subsektor dan pemilik projek, ST1 2014 - ST4 2021</t>
  </si>
  <si>
    <t>Value of construction work done by subsector and project owner, Q1 2014 - Q4 2021</t>
  </si>
  <si>
    <t>Nilai kerja pembinaan dan peratus sumbangan mengikut subsektor,
ST1 2010 - ST4 2021</t>
  </si>
  <si>
    <t>Nilai kerja pembinaan, ST1 2012 - ST4 2021</t>
  </si>
  <si>
    <t>Value of construction work done, Q1 2012 - Q4 2021</t>
  </si>
  <si>
    <t>Value of construction work done and percentage share by subsector,
Q1 2010 - Q4 2021</t>
  </si>
  <si>
    <t>Nilai kerja pembinaan dan peratus sumbangan mengikut subsektor,
ST1 2010 - ST4 2021 (samb.)</t>
  </si>
  <si>
    <t>Value of construction work done and percentage share by subsector,
Q1 2010 - Q4 2021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</si>
</sst>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0" formatCode="#,##0.000"/>
    <numFmt numFmtId="171" formatCode="0.000"/>
    <numFmt numFmtId="172" formatCode="_(* #,##0.0_);_(* \(#,##0.0\);_(* &quot;-&quot;??_);_(@_)"/>
    <numFmt numFmtId="173" formatCode="0.0000"/>
    <numFmt numFmtId="175" formatCode="0.0%"/>
    <numFmt numFmtId="176" formatCode="#,##0.0;#,##0.0\-"/>
    <numFmt numFmtId="177" formatCode="_-* #,##0.0_-;\-* #,##0.0_-;_-* &quot;-&quot;??_-;_-@_-"/>
    <numFmt numFmtId="178" formatCode="_(* #,##0.0_);_(* \(#,##0.0\);_(* &quot;-&quot;?_);_(@_)"/>
    <numFmt numFmtId="180" formatCode="_-* #,##0.000000000_-;\-* #,##0.000000000_-;_-* &quot;-&quot;??_-;_-@_-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SansSerif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10.5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FF0000"/>
      <name val="Arial"/>
      <family val="2"/>
    </font>
    <font>
      <sz val="12"/>
      <color rgb="FF0000CC"/>
      <name val="Arial"/>
      <family val="2"/>
    </font>
    <font>
      <sz val="11"/>
      <color rgb="FF0033CC"/>
      <name val="Calibri"/>
      <family val="2"/>
      <scheme val="minor"/>
    </font>
    <font>
      <b/>
      <sz val="10"/>
      <color rgb="FF0033CC"/>
      <name val="Arial"/>
      <family val="2"/>
    </font>
    <font>
      <sz val="12"/>
      <color rgb="FF0033CC"/>
      <name val="Arial"/>
      <family val="2"/>
    </font>
    <font>
      <sz val="10"/>
      <color rgb="FF0033CC"/>
      <name val="Calibri"/>
      <family val="2"/>
      <scheme val="minor"/>
    </font>
    <font>
      <sz val="10"/>
      <color rgb="FF0033CC"/>
      <name val="Arial"/>
      <family val="2"/>
    </font>
    <font>
      <b/>
      <sz val="11"/>
      <color rgb="FF0033CC"/>
      <name val="Arial"/>
      <family val="2"/>
    </font>
    <font>
      <sz val="10"/>
      <color rgb="FF0000CC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7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26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04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5" fillId="3" borderId="8" xfId="3" applyFont="1" applyFill="1" applyBorder="1" applyAlignment="1">
      <alignment horizontal="center"/>
    </xf>
    <xf numFmtId="0" fontId="25" fillId="0" borderId="9" xfId="3" applyFont="1" applyFill="1" applyBorder="1" applyAlignment="1">
      <alignment wrapText="1"/>
    </xf>
    <xf numFmtId="3" fontId="25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7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centerContinuous" vertical="center"/>
    </xf>
    <xf numFmtId="0" fontId="34" fillId="0" borderId="0" xfId="0" applyFont="1"/>
    <xf numFmtId="0" fontId="32" fillId="0" borderId="0" xfId="0" applyFont="1" applyBorder="1" applyAlignment="1">
      <alignment horizontal="center" vertical="top" wrapText="1"/>
    </xf>
    <xf numFmtId="0" fontId="32" fillId="0" borderId="6" xfId="0" applyFont="1" applyBorder="1" applyAlignment="1">
      <alignment horizontal="center" vertical="top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5" fillId="0" borderId="0" xfId="0" applyNumberFormat="1" applyFont="1" applyAlignment="1">
      <alignment horizontal="right" vertical="center" wrapText="1" indent="1"/>
    </xf>
    <xf numFmtId="3" fontId="36" fillId="0" borderId="0" xfId="0" applyNumberFormat="1" applyFont="1" applyAlignment="1">
      <alignment horizontal="right" vertical="center" wrapText="1" indent="1"/>
    </xf>
    <xf numFmtId="0" fontId="35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6" fillId="0" borderId="0" xfId="0" applyNumberFormat="1" applyFont="1" applyFill="1" applyAlignment="1">
      <alignment horizontal="right" vertical="center" wrapText="1" indent="1"/>
    </xf>
    <xf numFmtId="3" fontId="35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7" fillId="0" borderId="0" xfId="0" applyNumberFormat="1" applyFont="1" applyAlignment="1"/>
    <xf numFmtId="166" fontId="0" fillId="0" borderId="0" xfId="0" applyNumberFormat="1"/>
    <xf numFmtId="1" fontId="6" fillId="0" borderId="0" xfId="0" applyNumberFormat="1" applyFont="1" applyFill="1"/>
    <xf numFmtId="0" fontId="38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6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8" fillId="0" borderId="0" xfId="0" applyFont="1"/>
    <xf numFmtId="168" fontId="38" fillId="0" borderId="0" xfId="0" applyNumberFormat="1" applyFont="1"/>
    <xf numFmtId="168" fontId="37" fillId="0" borderId="0" xfId="0" applyNumberFormat="1" applyFont="1"/>
    <xf numFmtId="49" fontId="42" fillId="0" borderId="0" xfId="0" applyNumberFormat="1" applyFont="1" applyAlignment="1"/>
    <xf numFmtId="0" fontId="43" fillId="0" borderId="0" xfId="0" applyFont="1"/>
    <xf numFmtId="49" fontId="44" fillId="0" borderId="0" xfId="0" applyNumberFormat="1" applyFont="1" applyAlignment="1">
      <alignment vertical="top"/>
    </xf>
    <xf numFmtId="0" fontId="43" fillId="0" borderId="0" xfId="0" applyFont="1" applyAlignment="1">
      <alignment vertical="top"/>
    </xf>
    <xf numFmtId="0" fontId="43" fillId="0" borderId="0" xfId="0" applyFont="1" applyAlignment="1">
      <alignment vertical="center"/>
    </xf>
    <xf numFmtId="3" fontId="43" fillId="0" borderId="0" xfId="0" applyNumberFormat="1" applyFont="1" applyAlignment="1">
      <alignment vertical="top"/>
    </xf>
    <xf numFmtId="0" fontId="48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6" fillId="0" borderId="0" xfId="0" applyFont="1" applyFill="1" applyAlignment="1">
      <alignment vertical="top" wrapText="1"/>
    </xf>
    <xf numFmtId="0" fontId="46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6" fillId="0" borderId="0" xfId="0" applyNumberFormat="1" applyFont="1" applyFill="1" applyAlignment="1">
      <alignment horizontal="center" wrapText="1"/>
    </xf>
    <xf numFmtId="0" fontId="43" fillId="0" borderId="0" xfId="0" applyFont="1" applyBorder="1"/>
    <xf numFmtId="0" fontId="46" fillId="0" borderId="0" xfId="0" applyFont="1" applyFill="1" applyBorder="1"/>
    <xf numFmtId="0" fontId="46" fillId="0" borderId="16" xfId="0" applyFont="1" applyFill="1" applyBorder="1"/>
    <xf numFmtId="3" fontId="47" fillId="0" borderId="0" xfId="0" applyNumberFormat="1" applyFont="1" applyBorder="1" applyAlignment="1">
      <alignment horizontal="right" vertical="top" wrapText="1" indent="1"/>
    </xf>
    <xf numFmtId="0" fontId="46" fillId="0" borderId="0" xfId="0" applyFont="1" applyFill="1"/>
    <xf numFmtId="3" fontId="46" fillId="0" borderId="0" xfId="0" applyNumberFormat="1" applyFont="1" applyFill="1" applyBorder="1" applyAlignment="1">
      <alignment horizontal="left" vertical="center" indent="1"/>
    </xf>
    <xf numFmtId="3" fontId="46" fillId="0" borderId="0" xfId="0" applyNumberFormat="1" applyFont="1" applyFill="1"/>
    <xf numFmtId="0" fontId="46" fillId="0" borderId="0" xfId="0" applyFont="1" applyFill="1" applyBorder="1" applyAlignment="1">
      <alignment horizontal="left" vertical="center" indent="1"/>
    </xf>
    <xf numFmtId="3" fontId="46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0" fontId="15" fillId="0" borderId="0" xfId="0" applyFont="1" applyFill="1" applyBorder="1" applyAlignment="1">
      <alignment horizontal="right" vertical="center" indent="1"/>
    </xf>
    <xf numFmtId="3" fontId="35" fillId="0" borderId="0" xfId="0" applyNumberFormat="1" applyFont="1" applyFill="1" applyBorder="1" applyAlignment="1">
      <alignment horizontal="right" vertical="top"/>
    </xf>
    <xf numFmtId="3" fontId="36" fillId="0" borderId="14" xfId="0" applyNumberFormat="1" applyFont="1" applyFill="1" applyBorder="1" applyAlignment="1">
      <alignment horizontal="right" vertical="center"/>
    </xf>
    <xf numFmtId="3" fontId="36" fillId="0" borderId="0" xfId="0" applyNumberFormat="1" applyFont="1" applyFill="1" applyAlignment="1">
      <alignment horizontal="right" wrapText="1" indent="1"/>
    </xf>
    <xf numFmtId="168" fontId="36" fillId="0" borderId="0" xfId="0" applyNumberFormat="1" applyFont="1" applyFill="1" applyAlignment="1">
      <alignment horizontal="right" wrapText="1" indent="1"/>
    </xf>
    <xf numFmtId="3" fontId="28" fillId="0" borderId="0" xfId="0" applyNumberFormat="1" applyFont="1" applyAlignment="1">
      <alignment horizontal="right" wrapText="1" indent="1"/>
    </xf>
    <xf numFmtId="168" fontId="28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3" fontId="35" fillId="0" borderId="0" xfId="0" applyNumberFormat="1" applyFont="1" applyFill="1" applyAlignment="1">
      <alignment horizontal="right" wrapText="1" indent="1"/>
    </xf>
    <xf numFmtId="168" fontId="35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8" fillId="0" borderId="0" xfId="0" applyFont="1" applyAlignment="1">
      <alignment horizontal="right" wrapText="1" indent="1"/>
    </xf>
    <xf numFmtId="3" fontId="33" fillId="0" borderId="0" xfId="0" applyNumberFormat="1" applyFont="1" applyAlignment="1">
      <alignment horizontal="right" wrapText="1" indent="1"/>
    </xf>
    <xf numFmtId="0" fontId="48" fillId="0" borderId="18" xfId="0" applyFont="1" applyBorder="1" applyAlignment="1">
      <alignment horizontal="left" vertical="top"/>
    </xf>
    <xf numFmtId="168" fontId="48" fillId="0" borderId="18" xfId="0" applyNumberFormat="1" applyFont="1" applyBorder="1" applyAlignment="1">
      <alignment horizontal="left" vertical="top"/>
    </xf>
    <xf numFmtId="168" fontId="48" fillId="0" borderId="16" xfId="0" applyNumberFormat="1" applyFont="1" applyBorder="1" applyAlignment="1">
      <alignment horizontal="left" vertical="top"/>
    </xf>
    <xf numFmtId="0" fontId="49" fillId="0" borderId="0" xfId="0" applyFont="1"/>
    <xf numFmtId="168" fontId="49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3" fillId="0" borderId="0" xfId="0" applyNumberFormat="1" applyFont="1" applyAlignment="1">
      <alignment horizontal="center" wrapText="1"/>
    </xf>
    <xf numFmtId="0" fontId="33" fillId="0" borderId="0" xfId="0" applyFont="1" applyAlignment="1">
      <alignment horizontal="center" wrapText="1"/>
    </xf>
    <xf numFmtId="3" fontId="28" fillId="0" borderId="0" xfId="0" applyNumberFormat="1" applyFont="1" applyAlignment="1">
      <alignment horizontal="center" wrapText="1"/>
    </xf>
    <xf numFmtId="0" fontId="36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8" fillId="0" borderId="0" xfId="0" applyFont="1" applyBorder="1" applyAlignment="1">
      <alignment horizontal="centerContinuous" vertical="top" wrapText="1"/>
    </xf>
    <xf numFmtId="168" fontId="28" fillId="0" borderId="0" xfId="0" applyNumberFormat="1" applyFont="1" applyBorder="1" applyAlignment="1">
      <alignment horizontal="centerContinuous" vertical="top" wrapText="1"/>
    </xf>
    <xf numFmtId="0" fontId="29" fillId="0" borderId="0" xfId="0" applyFont="1" applyBorder="1" applyAlignment="1">
      <alignment horizontal="centerContinuous" vertical="top" wrapText="1"/>
    </xf>
    <xf numFmtId="3" fontId="35" fillId="0" borderId="0" xfId="0" applyNumberFormat="1" applyFont="1" applyFill="1" applyBorder="1" applyAlignment="1">
      <alignment horizontal="right" vertical="center" wrapText="1" indent="1"/>
    </xf>
    <xf numFmtId="3" fontId="35" fillId="0" borderId="0" xfId="0" applyNumberFormat="1" applyFont="1" applyBorder="1" applyAlignment="1">
      <alignment horizontal="right" vertical="center" wrapText="1" indent="1"/>
    </xf>
    <xf numFmtId="0" fontId="45" fillId="0" borderId="0" xfId="0" applyFont="1" applyBorder="1" applyAlignment="1">
      <alignment horizontal="center" wrapText="1"/>
    </xf>
    <xf numFmtId="0" fontId="51" fillId="0" borderId="0" xfId="0" applyFont="1" applyBorder="1" applyAlignment="1">
      <alignment horizontal="center" wrapText="1"/>
    </xf>
    <xf numFmtId="168" fontId="51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7" fillId="0" borderId="0" xfId="0" applyFont="1" applyBorder="1" applyAlignment="1">
      <alignment horizontal="centerContinuous" vertical="top" wrapText="1"/>
    </xf>
    <xf numFmtId="0" fontId="48" fillId="0" borderId="18" xfId="0" applyFont="1" applyBorder="1" applyAlignment="1">
      <alignment horizontal="left" vertical="center" wrapText="1"/>
    </xf>
    <xf numFmtId="168" fontId="30" fillId="0" borderId="15" xfId="0" applyNumberFormat="1" applyFont="1" applyBorder="1" applyAlignment="1">
      <alignment horizontal="center" vertical="center" wrapText="1"/>
    </xf>
    <xf numFmtId="168" fontId="30" fillId="0" borderId="18" xfId="0" applyNumberFormat="1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3" fillId="0" borderId="0" xfId="0" applyNumberFormat="1" applyFont="1" applyBorder="1" applyAlignment="1">
      <alignment horizontal="right" wrapText="1" indent="1"/>
    </xf>
    <xf numFmtId="168" fontId="33" fillId="0" borderId="0" xfId="0" applyNumberFormat="1" applyFont="1" applyBorder="1" applyAlignment="1">
      <alignment horizontal="right" wrapText="1" indent="1"/>
    </xf>
    <xf numFmtId="3" fontId="28" fillId="0" borderId="0" xfId="0" applyNumberFormat="1" applyFont="1" applyBorder="1" applyAlignment="1">
      <alignment horizontal="right" wrapText="1" indent="1"/>
    </xf>
    <xf numFmtId="168" fontId="28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vertical="top" wrapText="1"/>
    </xf>
    <xf numFmtId="0" fontId="46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50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6" fillId="0" borderId="0" xfId="0" applyFont="1" applyFill="1" applyAlignment="1">
      <alignment horizontal="centerContinuous" vertical="center"/>
    </xf>
    <xf numFmtId="0" fontId="36" fillId="0" borderId="0" xfId="0" applyFont="1" applyFill="1" applyBorder="1" applyAlignment="1">
      <alignment horizontal="centerContinuous" vertical="center"/>
    </xf>
    <xf numFmtId="0" fontId="46" fillId="2" borderId="0" xfId="0" applyFont="1" applyFill="1"/>
    <xf numFmtId="168" fontId="46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3" fontId="6" fillId="0" borderId="0" xfId="0" applyNumberFormat="1" applyFont="1" applyFill="1" applyBorder="1" applyAlignment="1">
      <alignment horizontal="right" vertical="top" wrapText="1" indent="2"/>
    </xf>
    <xf numFmtId="3" fontId="31" fillId="0" borderId="0" xfId="0" applyNumberFormat="1" applyFont="1" applyFill="1" applyBorder="1" applyAlignment="1">
      <alignment horizontal="right" vertical="top" wrapText="1" indent="2"/>
    </xf>
    <xf numFmtId="0" fontId="31" fillId="0" borderId="0" xfId="0" applyFont="1" applyBorder="1" applyAlignment="1">
      <alignment horizontal="right" vertical="top" wrapText="1" indent="2"/>
    </xf>
    <xf numFmtId="0" fontId="36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6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6" fillId="0" borderId="0" xfId="0" applyFont="1"/>
    <xf numFmtId="49" fontId="50" fillId="0" borderId="0" xfId="0" applyNumberFormat="1" applyFont="1" applyAlignment="1">
      <alignment vertical="top"/>
    </xf>
    <xf numFmtId="0" fontId="46" fillId="0" borderId="0" xfId="0" applyFont="1" applyBorder="1"/>
    <xf numFmtId="0" fontId="46" fillId="0" borderId="16" xfId="0" applyFont="1" applyBorder="1"/>
    <xf numFmtId="0" fontId="46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6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6" fillId="0" borderId="0" xfId="0" applyFont="1" applyAlignment="1">
      <alignment vertical="top"/>
    </xf>
    <xf numFmtId="0" fontId="35" fillId="0" borderId="0" xfId="0" applyFont="1" applyBorder="1" applyAlignment="1">
      <alignment horizontal="right" vertical="top" indent="1"/>
    </xf>
    <xf numFmtId="3" fontId="46" fillId="0" borderId="0" xfId="0" applyNumberFormat="1" applyFont="1"/>
    <xf numFmtId="0" fontId="15" fillId="0" borderId="19" xfId="0" applyFont="1" applyFill="1" applyBorder="1" applyAlignment="1">
      <alignment horizontal="centerContinuous" vertical="center"/>
    </xf>
    <xf numFmtId="0" fontId="15" fillId="0" borderId="19" xfId="0" applyFont="1" applyBorder="1" applyAlignment="1">
      <alignment horizontal="right" vertical="center" indent="1"/>
    </xf>
    <xf numFmtId="3" fontId="46" fillId="0" borderId="0" xfId="0" applyNumberFormat="1" applyFont="1" applyAlignment="1">
      <alignment vertical="top"/>
    </xf>
    <xf numFmtId="3" fontId="46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50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46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6" fillId="2" borderId="0" xfId="0" applyFont="1" applyFill="1"/>
    <xf numFmtId="1" fontId="6" fillId="0" borderId="0" xfId="0" applyNumberFormat="1" applyFont="1"/>
    <xf numFmtId="0" fontId="46" fillId="0" borderId="0" xfId="0" applyFont="1" applyFill="1" applyAlignment="1">
      <alignment horizontal="center" wrapText="1"/>
    </xf>
    <xf numFmtId="0" fontId="46" fillId="0" borderId="0" xfId="0" applyFont="1" applyFill="1" applyAlignment="1">
      <alignment horizontal="right" wrapText="1" indent="3"/>
    </xf>
    <xf numFmtId="3" fontId="46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170" fontId="6" fillId="0" borderId="0" xfId="0" applyNumberFormat="1" applyFont="1" applyAlignment="1">
      <alignment vertical="top"/>
    </xf>
    <xf numFmtId="0" fontId="6" fillId="0" borderId="0" xfId="0" applyFont="1" applyAlignment="1"/>
    <xf numFmtId="0" fontId="46" fillId="0" borderId="0" xfId="0" applyFont="1" applyBorder="1" applyAlignment="1"/>
    <xf numFmtId="4" fontId="46" fillId="0" borderId="0" xfId="0" applyNumberFormat="1" applyFont="1" applyAlignment="1">
      <alignment vertical="top"/>
    </xf>
    <xf numFmtId="4" fontId="46" fillId="0" borderId="0" xfId="0" applyNumberFormat="1" applyFont="1" applyAlignment="1">
      <alignment vertical="center"/>
    </xf>
    <xf numFmtId="49" fontId="46" fillId="0" borderId="14" xfId="0" applyNumberFormat="1" applyFont="1" applyFill="1" applyBorder="1" applyAlignment="1">
      <alignment horizontal="right" vertical="center"/>
    </xf>
    <xf numFmtId="0" fontId="46" fillId="0" borderId="14" xfId="0" applyFont="1" applyFill="1" applyBorder="1" applyAlignment="1">
      <alignment horizontal="left" vertical="center"/>
    </xf>
    <xf numFmtId="0" fontId="46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6" fillId="0" borderId="0" xfId="0" applyNumberFormat="1" applyFont="1" applyAlignment="1">
      <alignment horizontal="right" wrapText="1" indent="1"/>
    </xf>
    <xf numFmtId="168" fontId="36" fillId="0" borderId="0" xfId="0" applyNumberFormat="1" applyFont="1" applyAlignment="1">
      <alignment horizontal="right" wrapText="1" indent="1"/>
    </xf>
    <xf numFmtId="0" fontId="35" fillId="0" borderId="0" xfId="0" applyFont="1" applyAlignment="1">
      <alignment horizontal="right" wrapText="1" indent="1"/>
    </xf>
    <xf numFmtId="168" fontId="35" fillId="0" borderId="0" xfId="0" applyNumberFormat="1" applyFont="1" applyAlignment="1">
      <alignment horizontal="right" wrapText="1" indent="1"/>
    </xf>
    <xf numFmtId="171" fontId="22" fillId="0" borderId="0" xfId="0" applyNumberFormat="1" applyFont="1" applyFill="1"/>
    <xf numFmtId="3" fontId="35" fillId="0" borderId="0" xfId="0" applyNumberFormat="1" applyFont="1" applyAlignment="1">
      <alignment horizontal="right" wrapText="1" indent="1"/>
    </xf>
    <xf numFmtId="0" fontId="36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59" fillId="0" borderId="0" xfId="0" applyFont="1" applyAlignment="1">
      <alignment horizontal="center" vertical="center"/>
    </xf>
    <xf numFmtId="0" fontId="60" fillId="0" borderId="0" xfId="0" applyFont="1" applyBorder="1" applyAlignment="1">
      <alignment horizontal="left" wrapText="1"/>
    </xf>
    <xf numFmtId="0" fontId="36" fillId="0" borderId="0" xfId="0" applyFont="1" applyBorder="1" applyAlignment="1">
      <alignment horizontal="right" vertical="center" wrapText="1"/>
    </xf>
    <xf numFmtId="0" fontId="36" fillId="0" borderId="22" xfId="0" applyFont="1" applyBorder="1" applyAlignment="1">
      <alignment horizontal="centerContinuous" vertical="center"/>
    </xf>
    <xf numFmtId="0" fontId="41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6" fillId="0" borderId="0" xfId="0" applyFont="1" applyAlignment="1">
      <alignment horizontal="right" vertical="center" wrapText="1" indent="1"/>
    </xf>
    <xf numFmtId="0" fontId="36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3" fontId="36" fillId="0" borderId="0" xfId="0" applyNumberFormat="1" applyFont="1" applyFill="1" applyBorder="1" applyAlignment="1">
      <alignment horizontal="right" vertical="center" wrapText="1" indent="1"/>
    </xf>
    <xf numFmtId="168" fontId="43" fillId="0" borderId="0" xfId="0" applyNumberFormat="1" applyFont="1" applyAlignment="1">
      <alignment vertical="top"/>
    </xf>
    <xf numFmtId="0" fontId="43" fillId="0" borderId="0" xfId="0" applyFont="1" applyAlignment="1"/>
    <xf numFmtId="0" fontId="43" fillId="0" borderId="0" xfId="0" applyFont="1" applyBorder="1" applyAlignment="1"/>
    <xf numFmtId="0" fontId="45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5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50" fillId="0" borderId="0" xfId="0" applyFont="1" applyFill="1" applyBorder="1" applyAlignment="1">
      <alignment horizontal="center" vertical="top" wrapText="1"/>
    </xf>
    <xf numFmtId="0" fontId="46" fillId="2" borderId="0" xfId="0" applyFont="1" applyFill="1" applyAlignment="1">
      <alignment vertical="center"/>
    </xf>
    <xf numFmtId="49" fontId="15" fillId="0" borderId="0" xfId="0" applyNumberFormat="1" applyFont="1" applyFill="1" applyAlignment="1"/>
    <xf numFmtId="49" fontId="50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50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6" fillId="0" borderId="15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wrapText="1"/>
    </xf>
    <xf numFmtId="0" fontId="46" fillId="0" borderId="0" xfId="0" applyFont="1" applyFill="1" applyBorder="1" applyAlignment="1">
      <alignment horizontal="right" wrapText="1"/>
    </xf>
    <xf numFmtId="0" fontId="46" fillId="0" borderId="0" xfId="0" applyFont="1" applyFill="1" applyAlignment="1">
      <alignment vertical="center"/>
    </xf>
    <xf numFmtId="49" fontId="46" fillId="0" borderId="0" xfId="0" applyNumberFormat="1" applyFont="1" applyFill="1"/>
    <xf numFmtId="166" fontId="46" fillId="0" borderId="0" xfId="0" applyNumberFormat="1" applyFont="1" applyFill="1"/>
    <xf numFmtId="49" fontId="46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6" fillId="0" borderId="6" xfId="0" applyFont="1" applyFill="1" applyBorder="1" applyAlignment="1">
      <alignment horizontal="centerContinuous"/>
    </xf>
    <xf numFmtId="49" fontId="46" fillId="0" borderId="0" xfId="0" applyNumberFormat="1" applyFont="1" applyFill="1" applyBorder="1"/>
    <xf numFmtId="0" fontId="46" fillId="0" borderId="20" xfId="0" applyFont="1" applyFill="1" applyBorder="1" applyAlignment="1">
      <alignment horizontal="centerContinuous" vertical="top" wrapText="1"/>
    </xf>
    <xf numFmtId="49" fontId="46" fillId="0" borderId="2" xfId="0" applyNumberFormat="1" applyFont="1" applyFill="1" applyBorder="1"/>
    <xf numFmtId="0" fontId="46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6" fillId="0" borderId="0" xfId="0" applyNumberFormat="1" applyFont="1" applyFill="1" applyAlignment="1">
      <alignment horizontal="right"/>
    </xf>
    <xf numFmtId="0" fontId="46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6" fillId="0" borderId="0" xfId="0" applyNumberFormat="1" applyFont="1" applyFill="1" applyAlignment="1">
      <alignment horizontal="right" vertical="top"/>
    </xf>
    <xf numFmtId="0" fontId="50" fillId="0" borderId="0" xfId="0" applyFont="1" applyFill="1" applyAlignment="1">
      <alignment horizontal="left" vertical="top" wrapText="1"/>
    </xf>
    <xf numFmtId="0" fontId="46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50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6" fillId="0" borderId="0" xfId="0" applyFont="1" applyFill="1" applyAlignment="1">
      <alignment horizontal="center" vertical="top"/>
    </xf>
    <xf numFmtId="0" fontId="50" fillId="0" borderId="16" xfId="0" applyFont="1" applyFill="1" applyBorder="1" applyAlignment="1">
      <alignment horizontal="left" vertical="top"/>
    </xf>
    <xf numFmtId="168" fontId="46" fillId="0" borderId="0" xfId="0" applyNumberFormat="1" applyFont="1" applyFill="1"/>
    <xf numFmtId="0" fontId="50" fillId="0" borderId="0" xfId="0" applyFont="1" applyFill="1"/>
    <xf numFmtId="172" fontId="46" fillId="0" borderId="0" xfId="0" applyNumberFormat="1" applyFont="1" applyFill="1"/>
    <xf numFmtId="173" fontId="46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166" fontId="6" fillId="0" borderId="0" xfId="0" applyNumberFormat="1" applyFont="1"/>
    <xf numFmtId="0" fontId="16" fillId="0" borderId="0" xfId="0" applyFont="1" applyBorder="1" applyAlignment="1">
      <alignment horizontal="center" wrapText="1"/>
    </xf>
    <xf numFmtId="3" fontId="64" fillId="0" borderId="0" xfId="0" applyNumberFormat="1" applyFont="1" applyFill="1" applyBorder="1" applyAlignment="1">
      <alignment horizontal="right" vertical="top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3" fillId="0" borderId="0" xfId="0" applyNumberFormat="1" applyFont="1" applyFill="1" applyAlignment="1">
      <alignment horizontal="center" wrapText="1"/>
    </xf>
    <xf numFmtId="168" fontId="43" fillId="0" borderId="0" xfId="0" applyNumberFormat="1" applyFont="1" applyFill="1" applyAlignment="1">
      <alignment horizontal="right" wrapText="1" indent="3"/>
    </xf>
    <xf numFmtId="0" fontId="42" fillId="0" borderId="0" xfId="0" applyFont="1" applyFill="1" applyAlignment="1">
      <alignment horizontal="centerContinuous" vertical="top"/>
    </xf>
    <xf numFmtId="3" fontId="35" fillId="0" borderId="0" xfId="0" applyNumberFormat="1" applyFont="1" applyBorder="1" applyAlignment="1">
      <alignment horizontal="right" vertical="top" indent="1"/>
    </xf>
    <xf numFmtId="3" fontId="36" fillId="0" borderId="14" xfId="0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vertical="top"/>
    </xf>
    <xf numFmtId="17" fontId="6" fillId="0" borderId="0" xfId="0" applyNumberFormat="1" applyFont="1" applyBorder="1" applyAlignment="1"/>
    <xf numFmtId="177" fontId="38" fillId="0" borderId="0" xfId="1" applyNumberFormat="1" applyFont="1" applyFill="1"/>
    <xf numFmtId="177" fontId="22" fillId="0" borderId="0" xfId="1" applyNumberFormat="1" applyFont="1" applyFill="1"/>
    <xf numFmtId="168" fontId="36" fillId="0" borderId="0" xfId="0" applyNumberFormat="1" applyFont="1" applyBorder="1" applyAlignment="1">
      <alignment horizontal="center" wrapText="1"/>
    </xf>
    <xf numFmtId="177" fontId="23" fillId="0" borderId="0" xfId="1" applyNumberFormat="1" applyFont="1"/>
    <xf numFmtId="0" fontId="36" fillId="0" borderId="0" xfId="0" applyFont="1" applyBorder="1" applyAlignment="1">
      <alignment horizontal="left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top"/>
    </xf>
    <xf numFmtId="0" fontId="42" fillId="0" borderId="19" xfId="0" applyFont="1" applyFill="1" applyBorder="1" applyAlignment="1">
      <alignment horizontal="right" vertical="center" indent="1"/>
    </xf>
    <xf numFmtId="169" fontId="64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Continuous"/>
    </xf>
    <xf numFmtId="3" fontId="64" fillId="0" borderId="0" xfId="0" applyNumberFormat="1" applyFont="1" applyFill="1" applyAlignment="1">
      <alignment horizontal="right" wrapText="1" indent="1"/>
    </xf>
    <xf numFmtId="177" fontId="64" fillId="0" borderId="0" xfId="1" applyNumberFormat="1" applyFont="1" applyFill="1" applyAlignment="1">
      <alignment horizontal="right" wrapText="1" indent="1"/>
    </xf>
    <xf numFmtId="168" fontId="64" fillId="0" borderId="0" xfId="0" applyNumberFormat="1" applyFont="1" applyFill="1" applyAlignment="1">
      <alignment horizontal="right" wrapText="1" indent="1"/>
    </xf>
    <xf numFmtId="3" fontId="65" fillId="0" borderId="0" xfId="0" applyNumberFormat="1" applyFont="1" applyFill="1" applyAlignment="1">
      <alignment horizontal="right" wrapText="1" indent="1"/>
    </xf>
    <xf numFmtId="168" fontId="65" fillId="0" borderId="0" xfId="0" applyNumberFormat="1" applyFont="1" applyFill="1" applyAlignment="1">
      <alignment horizontal="right" wrapText="1" indent="1"/>
    </xf>
    <xf numFmtId="0" fontId="65" fillId="0" borderId="0" xfId="0" applyFont="1" applyFill="1" applyAlignment="1">
      <alignment horizontal="centerContinuous" vertical="center"/>
    </xf>
    <xf numFmtId="3" fontId="64" fillId="0" borderId="0" xfId="0" applyNumberFormat="1" applyFont="1" applyFill="1" applyAlignment="1">
      <alignment horizontal="right" vertical="center" wrapText="1" indent="1"/>
    </xf>
    <xf numFmtId="0" fontId="65" fillId="0" borderId="0" xfId="0" applyFont="1" applyFill="1" applyBorder="1" applyAlignment="1">
      <alignment horizontal="centerContinuous" vertical="center"/>
    </xf>
    <xf numFmtId="3" fontId="64" fillId="0" borderId="0" xfId="0" applyNumberFormat="1" applyFont="1" applyFill="1" applyBorder="1" applyAlignment="1">
      <alignment horizontal="right" vertical="center" wrapText="1" indent="1"/>
    </xf>
    <xf numFmtId="166" fontId="28" fillId="0" borderId="0" xfId="0" applyNumberFormat="1" applyFont="1" applyAlignment="1">
      <alignment horizontal="center" wrapText="1"/>
    </xf>
    <xf numFmtId="177" fontId="46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7" fontId="0" fillId="0" borderId="0" xfId="1" applyNumberFormat="1" applyFont="1"/>
    <xf numFmtId="0" fontId="0" fillId="0" borderId="0" xfId="0"/>
    <xf numFmtId="0" fontId="36" fillId="0" borderId="2" xfId="0" applyFont="1" applyFill="1" applyBorder="1" applyAlignment="1">
      <alignment horizontal="centerContinuous" vertical="center"/>
    </xf>
    <xf numFmtId="0" fontId="36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43" fontId="0" fillId="0" borderId="0" xfId="0" applyNumberFormat="1"/>
    <xf numFmtId="49" fontId="66" fillId="0" borderId="0" xfId="0" applyNumberFormat="1" applyFont="1" applyAlignment="1"/>
    <xf numFmtId="49" fontId="67" fillId="0" borderId="0" xfId="0" applyNumberFormat="1" applyFont="1" applyAlignment="1">
      <alignment vertical="top"/>
    </xf>
    <xf numFmtId="0" fontId="66" fillId="0" borderId="0" xfId="0" applyFont="1" applyBorder="1" applyAlignment="1">
      <alignment horizontal="centerContinuous" vertical="top" wrapText="1"/>
    </xf>
    <xf numFmtId="0" fontId="67" fillId="0" borderId="0" xfId="0" applyFont="1" applyBorder="1" applyAlignment="1">
      <alignment horizontal="centerContinuous" vertical="top" wrapText="1"/>
    </xf>
    <xf numFmtId="0" fontId="66" fillId="0" borderId="0" xfId="0" applyFont="1" applyBorder="1" applyAlignment="1">
      <alignment horizontal="center" vertical="top" wrapText="1"/>
    </xf>
    <xf numFmtId="0" fontId="67" fillId="0" borderId="0" xfId="0" applyFont="1" applyBorder="1" applyAlignment="1">
      <alignment horizontal="center" vertical="top" wrapText="1"/>
    </xf>
    <xf numFmtId="0" fontId="66" fillId="0" borderId="22" xfId="0" applyFont="1" applyBorder="1" applyAlignment="1">
      <alignment horizontal="centerContinuous" vertical="center"/>
    </xf>
    <xf numFmtId="0" fontId="68" fillId="0" borderId="0" xfId="0" applyFont="1"/>
    <xf numFmtId="49" fontId="15" fillId="0" borderId="0" xfId="0" applyNumberFormat="1" applyFont="1" applyAlignment="1">
      <alignment vertical="center"/>
    </xf>
    <xf numFmtId="49" fontId="50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center"/>
    </xf>
    <xf numFmtId="0" fontId="6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4" fillId="0" borderId="0" xfId="1" applyNumberFormat="1" applyFont="1" applyFill="1" applyBorder="1" applyAlignment="1">
      <alignment horizontal="right" vertical="top" wrapText="1"/>
    </xf>
    <xf numFmtId="0" fontId="53" fillId="0" borderId="0" xfId="0" applyFont="1" applyFill="1" applyAlignment="1">
      <alignment horizontal="center" vertical="center"/>
    </xf>
    <xf numFmtId="0" fontId="50" fillId="0" borderId="16" xfId="0" applyFont="1" applyFill="1" applyBorder="1" applyAlignment="1">
      <alignment horizontal="center" wrapText="1"/>
    </xf>
    <xf numFmtId="0" fontId="34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6" fillId="0" borderId="0" xfId="0" applyNumberFormat="1" applyFont="1" applyBorder="1" applyAlignment="1">
      <alignment horizontal="right" wrapText="1" indent="1"/>
    </xf>
    <xf numFmtId="3" fontId="36" fillId="0" borderId="0" xfId="0" applyNumberFormat="1" applyFont="1" applyBorder="1" applyAlignment="1">
      <alignment horizontal="right" vertical="top" indent="1"/>
    </xf>
    <xf numFmtId="0" fontId="36" fillId="0" borderId="0" xfId="0" applyFont="1"/>
    <xf numFmtId="3" fontId="36" fillId="0" borderId="0" xfId="0" applyNumberFormat="1" applyFont="1" applyAlignment="1">
      <alignment vertical="top"/>
    </xf>
    <xf numFmtId="3" fontId="36" fillId="0" borderId="0" xfId="0" applyNumberFormat="1" applyFont="1"/>
    <xf numFmtId="168" fontId="36" fillId="0" borderId="0" xfId="0" applyNumberFormat="1" applyFont="1"/>
    <xf numFmtId="169" fontId="35" fillId="0" borderId="0" xfId="1" applyNumberFormat="1" applyFont="1" applyBorder="1" applyAlignment="1">
      <alignment horizontal="left" vertical="top" wrapText="1"/>
    </xf>
    <xf numFmtId="169" fontId="36" fillId="0" borderId="14" xfId="1" applyNumberFormat="1" applyFont="1" applyBorder="1" applyAlignment="1">
      <alignment horizontal="left" vertical="center"/>
    </xf>
    <xf numFmtId="3" fontId="35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72" fillId="0" borderId="0" xfId="0" applyFont="1"/>
    <xf numFmtId="0" fontId="72" fillId="0" borderId="0" xfId="0" applyFont="1" applyFill="1" applyBorder="1" applyAlignment="1">
      <alignment horizontal="left" vertical="center" indent="1"/>
    </xf>
    <xf numFmtId="0" fontId="46" fillId="0" borderId="0" xfId="0" applyFont="1" applyAlignment="1">
      <alignment horizontal="left"/>
    </xf>
    <xf numFmtId="0" fontId="46" fillId="0" borderId="0" xfId="0" applyFont="1" applyFill="1" applyAlignment="1">
      <alignment horizontal="left" vertical="center"/>
    </xf>
    <xf numFmtId="0" fontId="72" fillId="0" borderId="0" xfId="0" applyFont="1" applyAlignment="1">
      <alignment horizontal="left"/>
    </xf>
    <xf numFmtId="168" fontId="33" fillId="0" borderId="0" xfId="0" applyNumberFormat="1" applyFont="1" applyAlignment="1">
      <alignment horizontal="center" wrapText="1"/>
    </xf>
    <xf numFmtId="3" fontId="65" fillId="0" borderId="0" xfId="0" applyNumberFormat="1" applyFont="1" applyFill="1" applyAlignment="1">
      <alignment horizontal="right" vertical="center" wrapText="1" indent="1"/>
    </xf>
    <xf numFmtId="3" fontId="36" fillId="0" borderId="0" xfId="0" applyNumberFormat="1" applyFont="1" applyBorder="1" applyAlignment="1">
      <alignment horizontal="right" vertical="center" wrapText="1" indent="1"/>
    </xf>
    <xf numFmtId="3" fontId="65" fillId="0" borderId="0" xfId="0" applyNumberFormat="1" applyFont="1" applyFill="1" applyBorder="1" applyAlignment="1">
      <alignment horizontal="right" vertical="center" wrapText="1" indent="1"/>
    </xf>
    <xf numFmtId="3" fontId="36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3" fontId="15" fillId="0" borderId="23" xfId="0" applyNumberFormat="1" applyFont="1" applyFill="1" applyBorder="1" applyAlignment="1">
      <alignment horizontal="right" vertical="center" indent="1"/>
    </xf>
    <xf numFmtId="0" fontId="46" fillId="0" borderId="18" xfId="0" applyFont="1" applyFill="1" applyBorder="1" applyAlignment="1"/>
    <xf numFmtId="0" fontId="15" fillId="0" borderId="0" xfId="0" applyFont="1" applyFill="1" applyBorder="1"/>
    <xf numFmtId="0" fontId="46" fillId="0" borderId="0" xfId="0" applyFont="1" applyFill="1" applyBorder="1" applyAlignment="1"/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50" fillId="0" borderId="0" xfId="0" applyFont="1" applyBorder="1" applyAlignment="1">
      <alignment horizontal="right" vertical="top"/>
    </xf>
    <xf numFmtId="0" fontId="50" fillId="0" borderId="0" xfId="0" applyFont="1" applyBorder="1" applyAlignment="1">
      <alignment horizontal="centerContinuous" vertical="top"/>
    </xf>
    <xf numFmtId="0" fontId="15" fillId="0" borderId="0" xfId="0" applyFont="1" applyBorder="1" applyAlignment="1">
      <alignment horizontal="centerContinuous" vertical="center"/>
    </xf>
    <xf numFmtId="3" fontId="46" fillId="0" borderId="0" xfId="0" applyNumberFormat="1" applyFont="1" applyFill="1" applyBorder="1" applyAlignment="1">
      <alignment horizontal="right" vertical="top"/>
    </xf>
    <xf numFmtId="0" fontId="35" fillId="0" borderId="0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center"/>
    </xf>
    <xf numFmtId="3" fontId="35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61" fillId="0" borderId="16" xfId="0" applyFont="1" applyBorder="1" applyAlignment="1">
      <alignment horizontal="center" vertical="center"/>
    </xf>
    <xf numFmtId="3" fontId="74" fillId="0" borderId="0" xfId="0" applyNumberFormat="1" applyFont="1" applyFill="1" applyBorder="1" applyAlignment="1">
      <alignment horizontal="right" vertical="top" wrapText="1"/>
    </xf>
    <xf numFmtId="3" fontId="75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43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8" fillId="0" borderId="0" xfId="1" applyNumberFormat="1" applyFont="1"/>
    <xf numFmtId="0" fontId="61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6" fillId="0" borderId="0" xfId="0" applyNumberFormat="1" applyFont="1" applyFill="1" applyAlignment="1">
      <alignment horizontal="right" wrapText="1" indent="5"/>
    </xf>
    <xf numFmtId="3" fontId="43" fillId="0" borderId="0" xfId="0" applyNumberFormat="1" applyFont="1" applyFill="1" applyAlignment="1">
      <alignment horizontal="right" wrapText="1" indent="5"/>
    </xf>
    <xf numFmtId="0" fontId="46" fillId="0" borderId="0" xfId="0" applyFont="1" applyFill="1" applyAlignment="1">
      <alignment horizontal="right" wrapText="1" indent="5"/>
    </xf>
    <xf numFmtId="0" fontId="0" fillId="0" borderId="0" xfId="0"/>
    <xf numFmtId="0" fontId="46" fillId="0" borderId="0" xfId="0" applyFont="1" applyAlignment="1">
      <alignment horizontal="right"/>
    </xf>
    <xf numFmtId="0" fontId="46" fillId="0" borderId="0" xfId="0" applyFont="1" applyBorder="1" applyAlignment="1">
      <alignment horizontal="right"/>
    </xf>
    <xf numFmtId="176" fontId="56" fillId="0" borderId="0" xfId="0" applyNumberFormat="1" applyFont="1" applyFill="1" applyBorder="1" applyAlignment="1">
      <alignment horizontal="right" vertical="top" wrapText="1"/>
    </xf>
    <xf numFmtId="4" fontId="46" fillId="0" borderId="0" xfId="0" applyNumberFormat="1" applyFont="1" applyAlignment="1">
      <alignment horizontal="right" vertical="center"/>
    </xf>
    <xf numFmtId="4" fontId="46" fillId="2" borderId="0" xfId="0" applyNumberFormat="1" applyFont="1" applyFill="1" applyAlignment="1">
      <alignment horizontal="right" vertical="center"/>
    </xf>
    <xf numFmtId="178" fontId="46" fillId="0" borderId="0" xfId="0" applyNumberFormat="1" applyFont="1" applyAlignment="1">
      <alignment vertical="top"/>
    </xf>
    <xf numFmtId="165" fontId="46" fillId="2" borderId="0" xfId="1" applyFont="1" applyFill="1" applyAlignment="1">
      <alignment horizontal="right"/>
    </xf>
    <xf numFmtId="169" fontId="43" fillId="0" borderId="0" xfId="1" applyNumberFormat="1" applyFont="1"/>
    <xf numFmtId="169" fontId="49" fillId="0" borderId="0" xfId="1" applyNumberFormat="1" applyFont="1" applyAlignment="1">
      <alignment vertical="top"/>
    </xf>
    <xf numFmtId="169" fontId="49" fillId="0" borderId="0" xfId="1" applyNumberFormat="1" applyFont="1"/>
    <xf numFmtId="169" fontId="49" fillId="0" borderId="0" xfId="1" applyNumberFormat="1" applyFont="1" applyAlignment="1">
      <alignment vertical="center"/>
    </xf>
    <xf numFmtId="169" fontId="36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6" fillId="0" borderId="0" xfId="1" applyNumberFormat="1" applyFont="1" applyAlignment="1">
      <alignment horizontal="right" wrapText="1" indent="1"/>
    </xf>
    <xf numFmtId="169" fontId="36" fillId="0" borderId="0" xfId="1" applyNumberFormat="1" applyFont="1" applyBorder="1" applyAlignment="1">
      <alignment horizontal="center" wrapText="1"/>
    </xf>
    <xf numFmtId="169" fontId="34" fillId="0" borderId="0" xfId="1" applyNumberFormat="1" applyFont="1"/>
    <xf numFmtId="169" fontId="34" fillId="0" borderId="0" xfId="1" applyNumberFormat="1" applyFont="1" applyAlignment="1">
      <alignment vertical="top"/>
    </xf>
    <xf numFmtId="169" fontId="34" fillId="0" borderId="0" xfId="1" applyNumberFormat="1" applyFont="1" applyAlignment="1">
      <alignment vertical="center"/>
    </xf>
    <xf numFmtId="169" fontId="38" fillId="0" borderId="0" xfId="1" applyNumberFormat="1" applyFont="1" applyFill="1"/>
    <xf numFmtId="0" fontId="34" fillId="0" borderId="0" xfId="0" applyFont="1" applyFill="1"/>
    <xf numFmtId="168" fontId="48" fillId="0" borderId="0" xfId="0" applyNumberFormat="1" applyFont="1" applyBorder="1" applyAlignment="1">
      <alignment horizontal="left" vertical="top"/>
    </xf>
    <xf numFmtId="168" fontId="30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6" fillId="0" borderId="0" xfId="1" applyNumberFormat="1" applyFont="1" applyFill="1" applyAlignment="1">
      <alignment horizontal="right" wrapText="1" indent="1"/>
    </xf>
    <xf numFmtId="1" fontId="36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6" fillId="0" borderId="0" xfId="0" applyNumberFormat="1" applyFont="1" applyAlignment="1">
      <alignment horizontal="right" wrapText="1" indent="1"/>
    </xf>
    <xf numFmtId="3" fontId="22" fillId="0" borderId="0" xfId="0" applyNumberFormat="1" applyFont="1" applyFill="1"/>
    <xf numFmtId="0" fontId="54" fillId="0" borderId="0" xfId="0" applyFont="1" applyFill="1"/>
    <xf numFmtId="169" fontId="22" fillId="0" borderId="0" xfId="1" applyNumberFormat="1" applyFont="1" applyFill="1" applyAlignment="1">
      <alignment vertical="center"/>
    </xf>
    <xf numFmtId="169" fontId="46" fillId="0" borderId="0" xfId="1" applyNumberFormat="1" applyFont="1" applyAlignment="1">
      <alignment vertical="top"/>
    </xf>
    <xf numFmtId="169" fontId="46" fillId="0" borderId="0" xfId="1" applyNumberFormat="1" applyFont="1" applyAlignment="1">
      <alignment vertical="center"/>
    </xf>
    <xf numFmtId="0" fontId="22" fillId="0" borderId="0" xfId="0" applyFont="1" applyFill="1" applyAlignment="1">
      <alignment horizontal="left" wrapText="1"/>
    </xf>
    <xf numFmtId="0" fontId="22" fillId="0" borderId="0" xfId="0" applyFont="1" applyFill="1" applyAlignment="1">
      <alignment wrapText="1"/>
    </xf>
    <xf numFmtId="0" fontId="50" fillId="0" borderId="18" xfId="0" applyFont="1" applyFill="1" applyBorder="1" applyAlignment="1">
      <alignment horizontal="left" vertical="top"/>
    </xf>
    <xf numFmtId="168" fontId="50" fillId="0" borderId="18" xfId="0" applyNumberFormat="1" applyFont="1" applyFill="1" applyBorder="1" applyAlignment="1">
      <alignment horizontal="left" vertical="top"/>
    </xf>
    <xf numFmtId="168" fontId="50" fillId="0" borderId="0" xfId="0" applyNumberFormat="1" applyFont="1" applyFill="1" applyBorder="1" applyAlignment="1">
      <alignment horizontal="left" vertical="top"/>
    </xf>
    <xf numFmtId="0" fontId="54" fillId="0" borderId="0" xfId="0" applyFont="1" applyFill="1" applyAlignment="1">
      <alignment vertical="top"/>
    </xf>
    <xf numFmtId="0" fontId="38" fillId="0" borderId="0" xfId="0" applyFont="1" applyFill="1" applyAlignment="1">
      <alignment vertical="top"/>
    </xf>
    <xf numFmtId="168" fontId="50" fillId="0" borderId="16" xfId="0" applyNumberFormat="1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6" fillId="0" borderId="0" xfId="0" applyNumberFormat="1" applyFont="1" applyFill="1" applyBorder="1" applyAlignment="1">
      <alignment horizontal="centerContinuous" vertical="top" wrapText="1"/>
    </xf>
    <xf numFmtId="0" fontId="41" fillId="0" borderId="0" xfId="0" applyFont="1" applyFill="1" applyBorder="1" applyAlignment="1">
      <alignment horizontal="centerContinuous" vertical="top" wrapText="1"/>
    </xf>
    <xf numFmtId="0" fontId="57" fillId="0" borderId="0" xfId="0" applyFont="1" applyFill="1" applyBorder="1" applyAlignment="1">
      <alignment horizontal="centerContinuous" vertical="top" wrapText="1"/>
    </xf>
    <xf numFmtId="0" fontId="50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168" fontId="4" fillId="0" borderId="0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vertical="center" wrapText="1"/>
    </xf>
    <xf numFmtId="0" fontId="54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8" fillId="0" borderId="0" xfId="0" applyFont="1" applyFill="1" applyBorder="1" applyAlignment="1">
      <alignment horizontal="center" wrapText="1"/>
    </xf>
    <xf numFmtId="168" fontId="58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166" fontId="22" fillId="0" borderId="0" xfId="0" applyNumberFormat="1" applyFont="1" applyFill="1"/>
    <xf numFmtId="0" fontId="35" fillId="0" borderId="0" xfId="0" applyFont="1" applyFill="1" applyAlignment="1">
      <alignment horizontal="right" wrapText="1" indent="1"/>
    </xf>
    <xf numFmtId="0" fontId="65" fillId="0" borderId="0" xfId="0" applyFont="1" applyFill="1" applyAlignment="1">
      <alignment horizontal="centerContinuous"/>
    </xf>
    <xf numFmtId="0" fontId="38" fillId="0" borderId="2" xfId="0" applyFont="1" applyFill="1" applyBorder="1"/>
    <xf numFmtId="0" fontId="54" fillId="0" borderId="2" xfId="0" applyFont="1" applyFill="1" applyBorder="1"/>
    <xf numFmtId="168" fontId="54" fillId="0" borderId="2" xfId="0" applyNumberFormat="1" applyFont="1" applyFill="1" applyBorder="1"/>
    <xf numFmtId="168" fontId="54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165" fontId="6" fillId="2" borderId="0" xfId="1" applyFont="1" applyFill="1"/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3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6" fillId="0" borderId="16" xfId="0" applyFont="1" applyFill="1" applyBorder="1" applyAlignment="1">
      <alignment horizontal="center" wrapText="1"/>
    </xf>
    <xf numFmtId="0" fontId="50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/>
    </xf>
    <xf numFmtId="0" fontId="46" fillId="0" borderId="0" xfId="0" applyFont="1" applyFill="1" applyAlignment="1">
      <alignment vertical="top"/>
    </xf>
    <xf numFmtId="0" fontId="36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50" fillId="0" borderId="20" xfId="0" applyFont="1" applyFill="1" applyBorder="1" applyAlignment="1">
      <alignment vertical="top"/>
    </xf>
    <xf numFmtId="0" fontId="0" fillId="0" borderId="0" xfId="0"/>
    <xf numFmtId="0" fontId="15" fillId="0" borderId="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6" fillId="0" borderId="2" xfId="0" applyFont="1" applyFill="1" applyBorder="1" applyAlignment="1">
      <alignment horizontal="right" wrapText="1" indent="5"/>
    </xf>
    <xf numFmtId="0" fontId="46" fillId="0" borderId="2" xfId="0" applyFont="1" applyFill="1" applyBorder="1" applyAlignment="1">
      <alignment horizontal="center" wrapText="1"/>
    </xf>
    <xf numFmtId="0" fontId="46" fillId="0" borderId="2" xfId="0" applyFont="1" applyFill="1" applyBorder="1" applyAlignment="1">
      <alignment horizontal="right" wrapText="1" indent="3"/>
    </xf>
    <xf numFmtId="165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2" borderId="0" xfId="0" applyFill="1"/>
    <xf numFmtId="0" fontId="18" fillId="22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3" fillId="0" borderId="0" xfId="0" applyNumberFormat="1" applyFont="1" applyAlignment="1">
      <alignment vertical="center"/>
    </xf>
    <xf numFmtId="165" fontId="43" fillId="0" borderId="0" xfId="1" applyFont="1" applyAlignment="1">
      <alignment vertical="top"/>
    </xf>
    <xf numFmtId="166" fontId="15" fillId="0" borderId="0" xfId="0" applyNumberFormat="1" applyFont="1" applyFill="1"/>
    <xf numFmtId="172" fontId="15" fillId="0" borderId="0" xfId="0" applyNumberFormat="1" applyFont="1" applyFill="1"/>
    <xf numFmtId="2" fontId="4" fillId="0" borderId="0" xfId="0" applyNumberFormat="1" applyFont="1"/>
    <xf numFmtId="0" fontId="15" fillId="0" borderId="0" xfId="0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0" fontId="36" fillId="0" borderId="0" xfId="0" applyFont="1" applyFill="1" applyAlignment="1">
      <alignment horizontal="center"/>
    </xf>
    <xf numFmtId="169" fontId="46" fillId="0" borderId="0" xfId="1" applyNumberFormat="1" applyFont="1" applyFill="1"/>
    <xf numFmtId="0" fontId="6" fillId="0" borderId="0" xfId="0" applyFont="1" applyAlignment="1">
      <alignment horizontal="right"/>
    </xf>
    <xf numFmtId="169" fontId="6" fillId="0" borderId="0" xfId="0" applyNumberFormat="1" applyFont="1"/>
    <xf numFmtId="0" fontId="76" fillId="2" borderId="0" xfId="0" applyFont="1" applyFill="1" applyAlignment="1">
      <alignment horizontal="right"/>
    </xf>
    <xf numFmtId="0" fontId="76" fillId="0" borderId="0" xfId="0" applyFont="1" applyFill="1" applyAlignment="1">
      <alignment horizontal="right"/>
    </xf>
    <xf numFmtId="169" fontId="6" fillId="0" borderId="0" xfId="1" applyNumberFormat="1" applyFont="1"/>
    <xf numFmtId="169" fontId="46" fillId="0" borderId="0" xfId="1" applyNumberFormat="1" applyFont="1"/>
    <xf numFmtId="0" fontId="77" fillId="0" borderId="0" xfId="0" applyFont="1" applyAlignment="1">
      <alignment vertical="top"/>
    </xf>
    <xf numFmtId="169" fontId="77" fillId="0" borderId="0" xfId="1" applyNumberFormat="1" applyFont="1" applyAlignment="1">
      <alignment vertical="top"/>
    </xf>
    <xf numFmtId="177" fontId="77" fillId="0" borderId="0" xfId="1" applyNumberFormat="1" applyFont="1" applyAlignment="1">
      <alignment vertical="top"/>
    </xf>
    <xf numFmtId="3" fontId="46" fillId="0" borderId="0" xfId="0" applyNumberFormat="1" applyFont="1" applyFill="1" applyAlignment="1">
      <alignment horizontal="right" vertical="top" indent="1"/>
    </xf>
    <xf numFmtId="0" fontId="50" fillId="0" borderId="0" xfId="0" applyFont="1" applyFill="1" applyBorder="1" applyAlignment="1">
      <alignment horizontal="centerContinuous" vertical="top" wrapText="1"/>
    </xf>
    <xf numFmtId="166" fontId="46" fillId="0" borderId="0" xfId="0" applyNumberFormat="1" applyFont="1" applyFill="1" applyBorder="1" applyAlignment="1">
      <alignment vertical="center"/>
    </xf>
    <xf numFmtId="3" fontId="46" fillId="0" borderId="0" xfId="0" applyNumberFormat="1" applyFont="1" applyAlignment="1">
      <alignment horizontal="right" vertical="center"/>
    </xf>
    <xf numFmtId="3" fontId="46" fillId="0" borderId="0" xfId="0" applyNumberFormat="1" applyFont="1" applyAlignment="1">
      <alignment horizontal="right"/>
    </xf>
    <xf numFmtId="3" fontId="46" fillId="0" borderId="0" xfId="0" applyNumberFormat="1" applyFont="1" applyBorder="1" applyAlignment="1">
      <alignment horizontal="right"/>
    </xf>
    <xf numFmtId="0" fontId="77" fillId="0" borderId="0" xfId="0" applyFont="1" applyBorder="1" applyAlignment="1"/>
    <xf numFmtId="3" fontId="77" fillId="0" borderId="0" xfId="0" applyNumberFormat="1" applyFont="1" applyBorder="1" applyAlignment="1">
      <alignment horizontal="right"/>
    </xf>
    <xf numFmtId="0" fontId="77" fillId="0" borderId="0" xfId="0" applyFont="1" applyAlignment="1">
      <alignment horizontal="right"/>
    </xf>
    <xf numFmtId="0" fontId="77" fillId="0" borderId="0" xfId="0" applyFont="1" applyBorder="1" applyAlignment="1">
      <alignment horizontal="right"/>
    </xf>
    <xf numFmtId="3" fontId="77" fillId="0" borderId="0" xfId="0" applyNumberFormat="1" applyFont="1" applyAlignment="1">
      <alignment horizontal="right" vertical="top"/>
    </xf>
    <xf numFmtId="165" fontId="77" fillId="0" borderId="0" xfId="1" applyFont="1" applyAlignment="1">
      <alignment vertical="top"/>
    </xf>
    <xf numFmtId="0" fontId="53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169" fontId="6" fillId="2" borderId="0" xfId="1" applyNumberFormat="1" applyFont="1" applyFill="1"/>
    <xf numFmtId="3" fontId="46" fillId="0" borderId="0" xfId="0" applyNumberFormat="1" applyFont="1" applyFill="1" applyAlignment="1">
      <alignment horizontal="right" vertical="top" indent="2"/>
    </xf>
    <xf numFmtId="0" fontId="46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6" fillId="0" borderId="0" xfId="0" applyNumberFormat="1" applyFont="1" applyAlignment="1">
      <alignment vertical="center"/>
    </xf>
    <xf numFmtId="0" fontId="80" fillId="0" borderId="0" xfId="0" applyFont="1" applyAlignment="1">
      <alignment vertical="top"/>
    </xf>
    <xf numFmtId="3" fontId="80" fillId="0" borderId="0" xfId="0" applyNumberFormat="1" applyFont="1" applyAlignment="1">
      <alignment horizontal="right" vertical="top"/>
    </xf>
    <xf numFmtId="0" fontId="80" fillId="0" borderId="0" xfId="0" applyFont="1" applyBorder="1" applyAlignment="1">
      <alignment vertical="top"/>
    </xf>
    <xf numFmtId="3" fontId="80" fillId="0" borderId="0" xfId="0" applyNumberFormat="1" applyFont="1" applyBorder="1" applyAlignment="1">
      <alignment horizontal="right" vertical="top"/>
    </xf>
    <xf numFmtId="3" fontId="78" fillId="0" borderId="0" xfId="0" applyNumberFormat="1" applyFont="1" applyAlignment="1">
      <alignment horizontal="right" vertical="top"/>
    </xf>
    <xf numFmtId="0" fontId="78" fillId="0" borderId="0" xfId="0" applyFont="1" applyAlignment="1">
      <alignment vertical="top"/>
    </xf>
    <xf numFmtId="0" fontId="80" fillId="0" borderId="0" xfId="0" applyFont="1" applyAlignment="1">
      <alignment vertical="center"/>
    </xf>
    <xf numFmtId="3" fontId="80" fillId="0" borderId="0" xfId="0" applyNumberFormat="1" applyFont="1" applyAlignment="1">
      <alignment vertical="center"/>
    </xf>
    <xf numFmtId="0" fontId="80" fillId="0" borderId="0" xfId="0" applyFont="1" applyBorder="1"/>
    <xf numFmtId="3" fontId="80" fillId="0" borderId="0" xfId="0" applyNumberFormat="1" applyFont="1" applyBorder="1"/>
    <xf numFmtId="3" fontId="80" fillId="0" borderId="0" xfId="0" applyNumberFormat="1" applyFont="1" applyAlignment="1">
      <alignment vertical="top"/>
    </xf>
    <xf numFmtId="165" fontId="80" fillId="0" borderId="0" xfId="1" applyFont="1" applyAlignment="1">
      <alignment vertical="top"/>
    </xf>
    <xf numFmtId="0" fontId="78" fillId="0" borderId="0" xfId="0" applyFont="1"/>
    <xf numFmtId="3" fontId="78" fillId="0" borderId="0" xfId="0" applyNumberFormat="1" applyFont="1"/>
    <xf numFmtId="0" fontId="80" fillId="0" borderId="0" xfId="0" applyFont="1"/>
    <xf numFmtId="0" fontId="38" fillId="0" borderId="0" xfId="0" applyFont="1" applyFill="1" applyBorder="1"/>
    <xf numFmtId="0" fontId="54" fillId="0" borderId="0" xfId="0" applyFont="1" applyFill="1" applyBorder="1"/>
    <xf numFmtId="168" fontId="54" fillId="0" borderId="0" xfId="0" applyNumberFormat="1" applyFont="1" applyFill="1" applyBorder="1"/>
    <xf numFmtId="0" fontId="49" fillId="0" borderId="2" xfId="0" applyFont="1" applyBorder="1"/>
    <xf numFmtId="168" fontId="49" fillId="0" borderId="2" xfId="0" applyNumberFormat="1" applyFont="1" applyBorder="1"/>
    <xf numFmtId="168" fontId="78" fillId="0" borderId="0" xfId="0" applyNumberFormat="1" applyFont="1" applyFill="1" applyAlignment="1">
      <alignment horizontal="right"/>
    </xf>
    <xf numFmtId="0" fontId="81" fillId="0" borderId="0" xfId="0" applyFont="1" applyFill="1"/>
    <xf numFmtId="0" fontId="78" fillId="0" borderId="0" xfId="0" applyFont="1" applyFill="1" applyAlignment="1">
      <alignment horizontal="right"/>
    </xf>
    <xf numFmtId="0" fontId="81" fillId="0" borderId="0" xfId="0" applyFont="1" applyFill="1" applyAlignment="1">
      <alignment horizontal="right"/>
    </xf>
    <xf numFmtId="169" fontId="78" fillId="0" borderId="0" xfId="1" applyNumberFormat="1" applyFont="1" applyFill="1" applyAlignment="1">
      <alignment horizontal="right"/>
    </xf>
    <xf numFmtId="177" fontId="81" fillId="0" borderId="0" xfId="1" applyNumberFormat="1" applyFont="1" applyFill="1"/>
    <xf numFmtId="169" fontId="81" fillId="0" borderId="0" xfId="1" applyNumberFormat="1" applyFont="1" applyFill="1" applyAlignment="1">
      <alignment horizontal="right"/>
    </xf>
    <xf numFmtId="168" fontId="78" fillId="0" borderId="0" xfId="0" applyNumberFormat="1" applyFont="1" applyFill="1"/>
    <xf numFmtId="0" fontId="78" fillId="0" borderId="0" xfId="0" applyFont="1" applyFill="1"/>
    <xf numFmtId="177" fontId="78" fillId="0" borderId="0" xfId="1" applyNumberFormat="1" applyFont="1" applyFill="1"/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8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8" fillId="0" borderId="0" xfId="0" applyFont="1" applyFill="1" applyAlignment="1">
      <alignment vertical="center"/>
    </xf>
    <xf numFmtId="169" fontId="78" fillId="0" borderId="0" xfId="1" applyNumberFormat="1" applyFont="1" applyFill="1" applyAlignment="1">
      <alignment horizontal="right" vertical="center"/>
    </xf>
    <xf numFmtId="3" fontId="78" fillId="0" borderId="0" xfId="0" applyNumberFormat="1" applyFont="1" applyFill="1" applyAlignment="1">
      <alignment vertical="center"/>
    </xf>
    <xf numFmtId="169" fontId="78" fillId="0" borderId="0" xfId="1" applyNumberFormat="1" applyFont="1" applyAlignment="1">
      <alignment horizontal="right" vertical="center"/>
    </xf>
    <xf numFmtId="0" fontId="78" fillId="0" borderId="0" xfId="0" applyFont="1" applyAlignment="1">
      <alignment vertical="center"/>
    </xf>
    <xf numFmtId="169" fontId="78" fillId="0" borderId="0" xfId="1" applyNumberFormat="1" applyFont="1" applyAlignment="1">
      <alignment horizontal="right"/>
    </xf>
    <xf numFmtId="0" fontId="15" fillId="2" borderId="0" xfId="0" applyFont="1" applyFill="1"/>
    <xf numFmtId="0" fontId="80" fillId="0" borderId="0" xfId="0" applyFont="1" applyAlignment="1">
      <alignment horizontal="center"/>
    </xf>
    <xf numFmtId="0" fontId="82" fillId="0" borderId="0" xfId="0" applyFont="1" applyAlignment="1">
      <alignment horizontal="center"/>
    </xf>
    <xf numFmtId="0" fontId="82" fillId="0" borderId="0" xfId="0" applyFont="1"/>
    <xf numFmtId="0" fontId="82" fillId="0" borderId="0" xfId="0" applyFont="1" applyAlignment="1">
      <alignment vertical="center"/>
    </xf>
    <xf numFmtId="3" fontId="82" fillId="0" borderId="0" xfId="0" applyNumberFormat="1" applyFont="1" applyAlignment="1">
      <alignment vertical="top"/>
    </xf>
    <xf numFmtId="3" fontId="82" fillId="0" borderId="0" xfId="0" applyNumberFormat="1" applyFont="1" applyAlignment="1">
      <alignment vertical="center"/>
    </xf>
    <xf numFmtId="0" fontId="83" fillId="0" borderId="0" xfId="0" applyFont="1"/>
    <xf numFmtId="0" fontId="15" fillId="12" borderId="0" xfId="0" applyFont="1" applyFill="1"/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3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Border="1" applyAlignment="1">
      <alignment horizontal="center" vertical="top" wrapText="1"/>
    </xf>
    <xf numFmtId="166" fontId="46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6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6" fillId="0" borderId="0" xfId="0" applyNumberFormat="1" applyFont="1" applyFill="1" applyBorder="1" applyAlignment="1">
      <alignment vertical="top"/>
    </xf>
    <xf numFmtId="41" fontId="46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3" fontId="15" fillId="23" borderId="14" xfId="0" applyNumberFormat="1" applyFont="1" applyFill="1" applyBorder="1" applyAlignment="1">
      <alignment horizontal="right" vertical="center" indent="1"/>
    </xf>
    <xf numFmtId="168" fontId="46" fillId="0" borderId="0" xfId="0" applyNumberFormat="1" applyFont="1"/>
    <xf numFmtId="168" fontId="46" fillId="0" borderId="0" xfId="0" applyNumberFormat="1" applyFont="1" applyAlignment="1">
      <alignment vertical="top"/>
    </xf>
    <xf numFmtId="168" fontId="46" fillId="0" borderId="0" xfId="0" applyNumberFormat="1" applyFont="1" applyAlignment="1">
      <alignment vertical="center"/>
    </xf>
    <xf numFmtId="3" fontId="46" fillId="0" borderId="0" xfId="1" applyNumberFormat="1" applyFont="1"/>
    <xf numFmtId="3" fontId="77" fillId="0" borderId="0" xfId="0" applyNumberFormat="1" applyFont="1"/>
    <xf numFmtId="3" fontId="77" fillId="0" borderId="0" xfId="0" applyNumberFormat="1" applyFont="1" applyBorder="1" applyAlignment="1"/>
    <xf numFmtId="3" fontId="46" fillId="0" borderId="0" xfId="1" applyNumberFormat="1" applyFont="1" applyBorder="1" applyAlignment="1"/>
    <xf numFmtId="3" fontId="46" fillId="0" borderId="0" xfId="0" applyNumberFormat="1" applyFont="1" applyBorder="1" applyAlignment="1"/>
    <xf numFmtId="3" fontId="46" fillId="0" borderId="0" xfId="1" applyNumberFormat="1" applyFont="1" applyAlignment="1">
      <alignment vertical="top"/>
    </xf>
    <xf numFmtId="3" fontId="77" fillId="0" borderId="0" xfId="0" applyNumberFormat="1" applyFont="1" applyAlignment="1">
      <alignment vertical="top"/>
    </xf>
    <xf numFmtId="3" fontId="46" fillId="0" borderId="0" xfId="1" applyNumberFormat="1" applyFont="1" applyBorder="1"/>
    <xf numFmtId="3" fontId="46" fillId="0" borderId="0" xfId="1" applyNumberFormat="1" applyFont="1" applyFill="1" applyAlignment="1">
      <alignment vertical="top"/>
    </xf>
    <xf numFmtId="3" fontId="46" fillId="0" borderId="0" xfId="0" applyNumberFormat="1" applyFont="1" applyFill="1" applyAlignment="1">
      <alignment vertical="top"/>
    </xf>
    <xf numFmtId="3" fontId="77" fillId="0" borderId="0" xfId="0" applyNumberFormat="1" applyFont="1" applyFill="1" applyAlignment="1">
      <alignment vertical="top"/>
    </xf>
    <xf numFmtId="3" fontId="77" fillId="0" borderId="0" xfId="0" applyNumberFormat="1" applyFont="1" applyFill="1" applyAlignment="1">
      <alignment horizontal="right" vertical="top"/>
    </xf>
    <xf numFmtId="165" fontId="77" fillId="0" borderId="0" xfId="1" applyFont="1" applyFill="1" applyAlignment="1">
      <alignment vertical="top"/>
    </xf>
    <xf numFmtId="3" fontId="46" fillId="0" borderId="0" xfId="0" applyNumberFormat="1" applyFont="1" applyFill="1" applyAlignment="1">
      <alignment vertical="center"/>
    </xf>
    <xf numFmtId="3" fontId="46" fillId="0" borderId="0" xfId="0" applyNumberFormat="1" applyFont="1" applyFill="1" applyAlignment="1">
      <alignment horizontal="right" vertical="center"/>
    </xf>
    <xf numFmtId="3" fontId="46" fillId="0" borderId="0" xfId="1" applyNumberFormat="1" applyFont="1" applyFill="1"/>
    <xf numFmtId="3" fontId="46" fillId="0" borderId="0" xfId="0" applyNumberFormat="1" applyFont="1" applyFill="1" applyAlignment="1">
      <alignment horizontal="right"/>
    </xf>
    <xf numFmtId="0" fontId="46" fillId="0" borderId="0" xfId="0" applyFont="1" applyFill="1" applyAlignment="1">
      <alignment horizontal="right"/>
    </xf>
    <xf numFmtId="165" fontId="77" fillId="0" borderId="0" xfId="1" applyFont="1" applyFill="1" applyAlignment="1">
      <alignment horizontal="right" vertical="top"/>
    </xf>
    <xf numFmtId="3" fontId="84" fillId="0" borderId="0" xfId="0" applyNumberFormat="1" applyFont="1" applyAlignment="1">
      <alignment vertical="top"/>
    </xf>
    <xf numFmtId="0" fontId="84" fillId="0" borderId="0" xfId="0" applyFont="1" applyAlignment="1">
      <alignment vertical="top"/>
    </xf>
    <xf numFmtId="165" fontId="22" fillId="0" borderId="0" xfId="1" applyFont="1" applyFill="1"/>
    <xf numFmtId="165" fontId="78" fillId="0" borderId="0" xfId="1" applyFont="1" applyFill="1"/>
    <xf numFmtId="180" fontId="22" fillId="0" borderId="0" xfId="1" applyNumberFormat="1" applyFont="1" applyFill="1"/>
    <xf numFmtId="169" fontId="22" fillId="0" borderId="0" xfId="1" applyNumberFormat="1" applyFont="1" applyFill="1" applyAlignment="1">
      <alignment horizontal="right"/>
    </xf>
    <xf numFmtId="169" fontId="68" fillId="0" borderId="0" xfId="1" applyNumberFormat="1" applyFont="1" applyFill="1" applyAlignment="1">
      <alignment horizontal="right"/>
    </xf>
    <xf numFmtId="0" fontId="5" fillId="0" borderId="0" xfId="0" applyFont="1" applyBorder="1" applyAlignment="1">
      <alignment horizontal="center" vertical="top" wrapText="1"/>
    </xf>
    <xf numFmtId="165" fontId="84" fillId="0" borderId="0" xfId="0" applyNumberFormat="1" applyFont="1" applyAlignment="1">
      <alignment vertical="top"/>
    </xf>
    <xf numFmtId="0" fontId="82" fillId="0" borderId="0" xfId="0" applyFont="1" applyFill="1" applyAlignment="1">
      <alignment horizontal="center"/>
    </xf>
    <xf numFmtId="0" fontId="82" fillId="0" borderId="0" xfId="0" applyFont="1" applyFill="1"/>
    <xf numFmtId="0" fontId="82" fillId="0" borderId="0" xfId="0" applyFont="1" applyFill="1" applyAlignment="1">
      <alignment horizontal="right"/>
    </xf>
    <xf numFmtId="3" fontId="79" fillId="0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" vertical="center"/>
    </xf>
    <xf numFmtId="0" fontId="82" fillId="0" borderId="0" xfId="0" applyFont="1" applyFill="1" applyAlignment="1">
      <alignment vertical="center"/>
    </xf>
    <xf numFmtId="3" fontId="82" fillId="0" borderId="0" xfId="0" applyNumberFormat="1" applyFont="1" applyFill="1" applyAlignment="1">
      <alignment horizontal="center" vertical="top"/>
    </xf>
    <xf numFmtId="3" fontId="82" fillId="0" borderId="0" xfId="0" applyNumberFormat="1" applyFont="1" applyFill="1" applyAlignment="1">
      <alignment vertical="top"/>
    </xf>
    <xf numFmtId="170" fontId="82" fillId="0" borderId="0" xfId="0" applyNumberFormat="1" applyFont="1" applyFill="1" applyAlignment="1">
      <alignment horizontal="center" vertical="top"/>
    </xf>
    <xf numFmtId="3" fontId="82" fillId="0" borderId="0" xfId="0" quotePrefix="1" applyNumberFormat="1" applyFont="1" applyFill="1" applyAlignment="1">
      <alignment vertical="top"/>
    </xf>
    <xf numFmtId="0" fontId="82" fillId="0" borderId="0" xfId="0" applyFont="1" applyFill="1" applyAlignment="1">
      <alignment horizontal="center" vertical="top"/>
    </xf>
    <xf numFmtId="0" fontId="5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50" fillId="0" borderId="0" xfId="0" applyFont="1" applyFill="1" applyBorder="1" applyAlignment="1">
      <alignment horizontal="center" vertical="top" wrapText="1"/>
    </xf>
    <xf numFmtId="3" fontId="54" fillId="0" borderId="0" xfId="0" applyNumberFormat="1" applyFont="1" applyFill="1"/>
    <xf numFmtId="165" fontId="54" fillId="0" borderId="0" xfId="1" applyFont="1" applyFill="1"/>
    <xf numFmtId="0" fontId="15" fillId="0" borderId="0" xfId="0" applyFont="1" applyFill="1" applyBorder="1" applyAlignment="1">
      <alignment horizontal="center" vertical="center"/>
    </xf>
    <xf numFmtId="3" fontId="70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center" vertical="top" wrapText="1"/>
    </xf>
    <xf numFmtId="0" fontId="53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 indent="1"/>
    </xf>
    <xf numFmtId="0" fontId="54" fillId="0" borderId="0" xfId="0" applyFont="1" applyFill="1" applyBorder="1" applyAlignment="1">
      <alignment horizontal="left" vertical="top" inden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6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6" fillId="21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top" wrapText="1"/>
    </xf>
    <xf numFmtId="0" fontId="55" fillId="0" borderId="0" xfId="0" applyFont="1" applyFill="1" applyAlignment="1">
      <alignment horizontal="center" vertical="top" wrapText="1"/>
    </xf>
    <xf numFmtId="0" fontId="50" fillId="0" borderId="14" xfId="0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vertical="top" wrapText="1"/>
    </xf>
    <xf numFmtId="0" fontId="50" fillId="0" borderId="0" xfId="0" applyFont="1" applyFill="1" applyAlignment="1">
      <alignment horizontal="center" vertical="top" wrapText="1"/>
    </xf>
    <xf numFmtId="0" fontId="54" fillId="0" borderId="0" xfId="0" applyFont="1" applyFill="1" applyAlignment="1">
      <alignment horizontal="center" vertical="top" wrapText="1"/>
    </xf>
    <xf numFmtId="0" fontId="50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wrapText="1"/>
    </xf>
    <xf numFmtId="0" fontId="54" fillId="0" borderId="0" xfId="0" applyFont="1" applyBorder="1" applyAlignment="1">
      <alignment horizontal="center" vertical="top" wrapText="1"/>
    </xf>
    <xf numFmtId="0" fontId="5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46" fillId="0" borderId="0" xfId="0" applyFont="1" applyBorder="1" applyAlignment="1">
      <alignment horizontal="left" vertical="top" wrapText="1"/>
    </xf>
    <xf numFmtId="0" fontId="15" fillId="0" borderId="18" xfId="0" applyFont="1" applyFill="1" applyBorder="1" applyAlignment="1">
      <alignment horizontal="right"/>
    </xf>
    <xf numFmtId="0" fontId="15" fillId="0" borderId="0" xfId="0" applyFont="1" applyBorder="1" applyAlignment="1">
      <alignment horizontal="center" vertical="top"/>
    </xf>
    <xf numFmtId="0" fontId="46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horizontal="center"/>
    </xf>
    <xf numFmtId="0" fontId="50" fillId="0" borderId="20" xfId="0" applyFont="1" applyFill="1" applyBorder="1" applyAlignment="1">
      <alignment horizontal="center" vertical="top"/>
    </xf>
    <xf numFmtId="0" fontId="15" fillId="0" borderId="7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46" fillId="0" borderId="14" xfId="0" applyFont="1" applyBorder="1" applyAlignment="1">
      <alignment horizontal="left" vertical="center"/>
    </xf>
    <xf numFmtId="3" fontId="70" fillId="0" borderId="0" xfId="0" applyNumberFormat="1" applyFont="1" applyBorder="1" applyAlignment="1">
      <alignment horizontal="right" vertical="top"/>
    </xf>
    <xf numFmtId="0" fontId="15" fillId="0" borderId="18" xfId="0" applyFont="1" applyBorder="1" applyAlignment="1">
      <alignment horizontal="right" vertical="center"/>
    </xf>
    <xf numFmtId="0" fontId="50" fillId="0" borderId="0" xfId="0" applyFont="1" applyFill="1" applyBorder="1" applyAlignment="1">
      <alignment horizontal="center" vertical="top"/>
    </xf>
    <xf numFmtId="3" fontId="71" fillId="0" borderId="0" xfId="0" applyNumberFormat="1" applyFont="1" applyBorder="1" applyAlignment="1">
      <alignment horizontal="right" vertical="top"/>
    </xf>
    <xf numFmtId="0" fontId="4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52" fillId="0" borderId="0" xfId="0" applyFont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50" fillId="0" borderId="1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3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50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36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6" fillId="0" borderId="0" xfId="0" applyFont="1" applyFill="1" applyBorder="1" applyAlignment="1">
      <alignment horizontal="center" vertical="top" wrapText="1"/>
    </xf>
    <xf numFmtId="0" fontId="41" fillId="0" borderId="13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2" fillId="0" borderId="0" xfId="0" applyFont="1" applyAlignment="1">
      <alignment horizontal="center" vertical="top"/>
    </xf>
    <xf numFmtId="49" fontId="42" fillId="0" borderId="0" xfId="0" applyNumberFormat="1" applyFont="1" applyAlignment="1">
      <alignment horizontal="left" wrapText="1"/>
    </xf>
    <xf numFmtId="0" fontId="0" fillId="0" borderId="0" xfId="0"/>
    <xf numFmtId="49" fontId="44" fillId="0" borderId="0" xfId="0" applyNumberFormat="1" applyFont="1" applyAlignment="1">
      <alignment vertical="top" wrapText="1"/>
    </xf>
    <xf numFmtId="0" fontId="65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49" fontId="15" fillId="0" borderId="0" xfId="0" applyNumberFormat="1" applyFont="1" applyBorder="1" applyAlignment="1"/>
    <xf numFmtId="49" fontId="42" fillId="0" borderId="0" xfId="0" applyNumberFormat="1" applyFont="1" applyFill="1" applyBorder="1" applyAlignment="1"/>
    <xf numFmtId="0" fontId="0" fillId="0" borderId="0" xfId="0" applyBorder="1"/>
    <xf numFmtId="49" fontId="50" fillId="0" borderId="0" xfId="0" applyNumberFormat="1" applyFont="1" applyBorder="1" applyAlignment="1">
      <alignment vertical="top"/>
    </xf>
    <xf numFmtId="49" fontId="44" fillId="0" borderId="0" xfId="0" applyNumberFormat="1" applyFont="1" applyFill="1" applyBorder="1" applyAlignment="1">
      <alignment vertical="top"/>
    </xf>
    <xf numFmtId="0" fontId="43" fillId="0" borderId="0" xfId="0" applyFont="1" applyFill="1" applyBorder="1"/>
    <xf numFmtId="0" fontId="50" fillId="0" borderId="0" xfId="0" applyFont="1" applyFill="1" applyBorder="1" applyAlignment="1">
      <alignment vertical="top"/>
    </xf>
    <xf numFmtId="0" fontId="46" fillId="0" borderId="0" xfId="0" applyFont="1" applyBorder="1" applyAlignment="1">
      <alignment vertical="center"/>
    </xf>
    <xf numFmtId="0" fontId="42" fillId="0" borderId="0" xfId="0" applyFont="1" applyFill="1" applyBorder="1" applyAlignment="1">
      <alignment horizontal="right" vertical="center" indent="1"/>
    </xf>
    <xf numFmtId="0" fontId="42" fillId="0" borderId="0" xfId="0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169" fontId="80" fillId="0" borderId="0" xfId="1" applyNumberFormat="1" applyFont="1" applyBorder="1" applyAlignment="1">
      <alignment vertical="top"/>
    </xf>
    <xf numFmtId="3" fontId="65" fillId="0" borderId="0" xfId="0" applyNumberFormat="1" applyFont="1" applyFill="1" applyBorder="1" applyAlignment="1">
      <alignment horizontal="right" vertical="center"/>
    </xf>
    <xf numFmtId="3" fontId="36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 applyAlignment="1">
      <alignment vertical="center"/>
    </xf>
    <xf numFmtId="0" fontId="46" fillId="2" borderId="0" xfId="0" applyFont="1" applyFill="1" applyBorder="1" applyAlignment="1"/>
    <xf numFmtId="0" fontId="46" fillId="2" borderId="0" xfId="0" applyFont="1" applyFill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top"/>
    </xf>
    <xf numFmtId="3" fontId="36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38" fillId="0" borderId="0" xfId="0" applyNumberFormat="1" applyFont="1" applyBorder="1" applyAlignment="1">
      <alignment horizontal="right" vertical="center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left"/>
    </xf>
    <xf numFmtId="0" fontId="36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15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32" fillId="0" borderId="0" xfId="0" applyFont="1" applyBorder="1" applyAlignment="1">
      <alignment horizontal="centerContinuous" vertical="center"/>
    </xf>
    <xf numFmtId="0" fontId="15" fillId="0" borderId="0" xfId="0" applyFont="1" applyFill="1" applyBorder="1" applyAlignment="1">
      <alignment horizontal="right" indent="2"/>
    </xf>
    <xf numFmtId="0" fontId="45" fillId="0" borderId="0" xfId="0" applyFont="1" applyBorder="1" applyAlignment="1">
      <alignment horizontal="right" indent="2"/>
    </xf>
    <xf numFmtId="0" fontId="15" fillId="0" borderId="0" xfId="0" applyFont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Continuous" vertical="center"/>
    </xf>
    <xf numFmtId="0" fontId="43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right" vertical="center" indent="1"/>
    </xf>
    <xf numFmtId="0" fontId="38" fillId="0" borderId="0" xfId="0" applyFont="1" applyBorder="1"/>
    <xf numFmtId="0" fontId="34" fillId="0" borderId="0" xfId="0" applyFont="1" applyBorder="1"/>
    <xf numFmtId="166" fontId="34" fillId="0" borderId="0" xfId="0" applyNumberFormat="1" applyFont="1" applyBorder="1"/>
    <xf numFmtId="168" fontId="38" fillId="0" borderId="0" xfId="0" applyNumberFormat="1" applyFont="1" applyBorder="1"/>
    <xf numFmtId="0" fontId="36" fillId="0" borderId="0" xfId="0" applyFont="1" applyBorder="1" applyAlignment="1">
      <alignment horizontal="right" vertical="center" wrapText="1" indent="1"/>
    </xf>
    <xf numFmtId="0" fontId="22" fillId="0" borderId="0" xfId="0" applyFont="1" applyBorder="1" applyAlignment="1">
      <alignment vertical="center"/>
    </xf>
    <xf numFmtId="169" fontId="22" fillId="0" borderId="0" xfId="1" applyNumberFormat="1" applyFont="1" applyFill="1" applyBorder="1" applyAlignment="1">
      <alignment horizontal="right" vertical="center"/>
    </xf>
    <xf numFmtId="169" fontId="22" fillId="0" borderId="0" xfId="1" applyNumberFormat="1" applyFont="1" applyBorder="1" applyAlignment="1">
      <alignment horizontal="right" vertical="center"/>
    </xf>
    <xf numFmtId="0" fontId="22" fillId="0" borderId="0" xfId="0" applyFont="1" applyBorder="1"/>
    <xf numFmtId="169" fontId="22" fillId="0" borderId="0" xfId="1" applyNumberFormat="1" applyFont="1" applyFill="1" applyBorder="1" applyAlignment="1">
      <alignment horizontal="right"/>
    </xf>
    <xf numFmtId="169" fontId="22" fillId="0" borderId="0" xfId="1" applyNumberFormat="1" applyFont="1" applyBorder="1" applyAlignment="1">
      <alignment horizontal="right"/>
    </xf>
    <xf numFmtId="0" fontId="35" fillId="0" borderId="0" xfId="0" applyFont="1" applyBorder="1" applyAlignment="1">
      <alignment horizontal="right" vertical="center" wrapText="1" indent="1"/>
    </xf>
  </cellXfs>
  <cellStyles count="67">
    <cellStyle name="Comma" xfId="1" builtinId="3"/>
    <cellStyle name="Comma [0] 2" xfId="7"/>
    <cellStyle name="Comma [0] 3" xfId="6"/>
    <cellStyle name="Comma [0] 4" xfId="4"/>
    <cellStyle name="Comma 10" xfId="16"/>
    <cellStyle name="Comma 11" xfId="17"/>
    <cellStyle name="Comma 12" xfId="18"/>
    <cellStyle name="Comma 13" xfId="19"/>
    <cellStyle name="Comma 14" xfId="20"/>
    <cellStyle name="Comma 15" xfId="21"/>
    <cellStyle name="Comma 16" xfId="22"/>
    <cellStyle name="Comma 17" xfId="23"/>
    <cellStyle name="Comma 18" xfId="24"/>
    <cellStyle name="Comma 19" xfId="25"/>
    <cellStyle name="Comma 2" xfId="5"/>
    <cellStyle name="Comma 20" xfId="26"/>
    <cellStyle name="Comma 21" xfId="27"/>
    <cellStyle name="Comma 22" xfId="28"/>
    <cellStyle name="Comma 23" xfId="29"/>
    <cellStyle name="Comma 24" xfId="30"/>
    <cellStyle name="Comma 25" xfId="31"/>
    <cellStyle name="Comma 26" xfId="32"/>
    <cellStyle name="Comma 27" xfId="33"/>
    <cellStyle name="Comma 28" xfId="34"/>
    <cellStyle name="Comma 29" xfId="35"/>
    <cellStyle name="Comma 3" xfId="9"/>
    <cellStyle name="Comma 30" xfId="36"/>
    <cellStyle name="Comma 31" xfId="8"/>
    <cellStyle name="Comma 32" xfId="66"/>
    <cellStyle name="Comma 4" xfId="10"/>
    <cellStyle name="Comma 5" xfId="11"/>
    <cellStyle name="Comma 6" xfId="12"/>
    <cellStyle name="Comma 7" xfId="13"/>
    <cellStyle name="Comma 8" xfId="14"/>
    <cellStyle name="Comma 9" xfId="15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_calculation of %change (BM))" xfId="2"/>
    <cellStyle name="Normal_calculation of %change (BM))_1" xfId="3"/>
    <cellStyle name="Percent" xfId="65" builtinId="5"/>
  </cellStyles>
  <dxfs count="0"/>
  <tableStyles count="0" defaultTableStyle="TableStyleMedium9" defaultPivotStyle="PivotStyleLight16"/>
  <colors>
    <mruColors>
      <color rgb="FF000099"/>
      <color rgb="FFCC99FF"/>
      <color rgb="FF81395F"/>
      <color rgb="FF0000CC"/>
      <color rgb="FF0033CC"/>
      <color rgb="FFB3A2C7"/>
      <color rgb="FF796A5C"/>
      <color rgb="FF604A7B"/>
      <color rgb="FFC17171"/>
      <color rgb="FF92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5220354850166"/>
          <c:y val="0.12915851272015655"/>
          <c:w val="0.87647128041352618"/>
          <c:h val="0.6627590588103381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'p19 Jadual 3'!$D$42</c:f>
              <c:strCache>
                <c:ptCount val="1"/>
              </c:strCache>
            </c:strRef>
          </c:tx>
          <c:spPr>
            <a:solidFill>
              <a:srgbClr val="924444">
                <a:alpha val="95000"/>
              </a:srgbClr>
            </a:solidFill>
            <a:ln>
              <a:noFill/>
            </a:ln>
            <a:effectLst/>
          </c:spPr>
          <c:invertIfNegative val="0"/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3'!$D$43:$D$46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00-46D7-97CB-BC0D5938E04C}"/>
            </c:ext>
          </c:extLst>
        </c:ser>
        <c:ser>
          <c:idx val="3"/>
          <c:order val="1"/>
          <c:tx>
            <c:strRef>
              <c:f>'p19 Jadual 3'!$E$42</c:f>
              <c:strCache>
                <c:ptCount val="1"/>
              </c:strCache>
            </c:strRef>
          </c:tx>
          <c:spPr>
            <a:solidFill>
              <a:srgbClr val="C17171">
                <a:alpha val="88000"/>
              </a:srgbClr>
            </a:solidFill>
            <a:ln>
              <a:noFill/>
            </a:ln>
            <a:effectLst/>
          </c:spPr>
          <c:invertIfNegative val="0"/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3'!$E$43:$E$46</c:f>
              <c:numCache>
                <c:formatCode>_(* #,##0.0_);_(* \(#,##0.0\);_(* "-"??_);_(@_)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00-46D7-97CB-BC0D5938E04C}"/>
            </c:ext>
          </c:extLst>
        </c:ser>
        <c:ser>
          <c:idx val="0"/>
          <c:order val="2"/>
          <c:tx>
            <c:strRef>
              <c:f>'p19 Jadual 3'!$D$24</c:f>
              <c:strCache>
                <c:ptCount val="1"/>
              </c:strCache>
            </c:strRef>
          </c:tx>
          <c:spPr>
            <a:solidFill>
              <a:srgbClr val="924444">
                <a:alpha val="95000"/>
              </a:srgb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1395F">
                  <a:alpha val="94902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C00-46D7-97CB-BC0D5938E04C}"/>
              </c:ext>
            </c:extLst>
          </c:dPt>
          <c:dPt>
            <c:idx val="1"/>
            <c:invertIfNegative val="0"/>
            <c:bubble3D val="0"/>
            <c:spPr>
              <a:solidFill>
                <a:srgbClr val="796A5C">
                  <a:alpha val="94902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C00-46D7-97CB-BC0D5938E04C}"/>
              </c:ext>
            </c:extLst>
          </c:dPt>
          <c:dPt>
            <c:idx val="2"/>
            <c:invertIfNegative val="0"/>
            <c:bubble3D val="0"/>
            <c:spPr>
              <a:solidFill>
                <a:srgbClr val="604A7B">
                  <a:alpha val="9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C00-46D7-97CB-BC0D5938E04C}"/>
              </c:ext>
            </c:extLst>
          </c:dPt>
          <c:dPt>
            <c:idx val="3"/>
            <c:invertIfNegative val="0"/>
            <c:bubble3D val="0"/>
            <c:spPr>
              <a:solidFill>
                <a:srgbClr val="B3A2C7">
                  <a:alpha val="94902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C00-46D7-97CB-BC0D5938E04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00-46D7-97CB-BC0D5938E04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00-46D7-97CB-BC0D5938E04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00-46D7-97CB-BC0D5938E04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00-46D7-97CB-BC0D5938E04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3'!$D$43:$D$46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C00-46D7-97CB-BC0D5938E04C}"/>
            </c:ext>
          </c:extLst>
        </c:ser>
        <c:ser>
          <c:idx val="1"/>
          <c:order val="3"/>
          <c:tx>
            <c:strRef>
              <c:f>'p19 Jadual 3'!$E$24</c:f>
              <c:strCache>
                <c:ptCount val="1"/>
              </c:strCache>
            </c:strRef>
          </c:tx>
          <c:spPr>
            <a:solidFill>
              <a:srgbClr val="C17171">
                <a:alpha val="88000"/>
              </a:srgb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1395F">
                  <a:alpha val="88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6C00-46D7-97CB-BC0D5938E04C}"/>
              </c:ext>
            </c:extLst>
          </c:dPt>
          <c:dPt>
            <c:idx val="1"/>
            <c:invertIfNegative val="0"/>
            <c:bubble3D val="0"/>
            <c:spPr>
              <a:solidFill>
                <a:srgbClr val="796A5C">
                  <a:alpha val="88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6C00-46D7-97CB-BC0D5938E04C}"/>
              </c:ext>
            </c:extLst>
          </c:dPt>
          <c:dPt>
            <c:idx val="2"/>
            <c:invertIfNegative val="0"/>
            <c:bubble3D val="0"/>
            <c:spPr>
              <a:solidFill>
                <a:srgbClr val="604A7B">
                  <a:alpha val="88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6C00-46D7-97CB-BC0D5938E04C}"/>
              </c:ext>
            </c:extLst>
          </c:dPt>
          <c:dPt>
            <c:idx val="3"/>
            <c:invertIfNegative val="0"/>
            <c:bubble3D val="0"/>
            <c:spPr>
              <a:solidFill>
                <a:srgbClr val="B3A2C7">
                  <a:alpha val="88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6C00-46D7-97CB-BC0D5938E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3'!$E$43:$E$46</c:f>
              <c:numCache>
                <c:formatCode>_(* #,##0.0_);_(* \(#,##0.0\);_(* "-"??_);_(@_)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6C00-46D7-97CB-BC0D5938E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100"/>
        <c:axId val="324494880"/>
        <c:axId val="324495440"/>
      </c:barChart>
      <c:catAx>
        <c:axId val="324494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noFill/>
          <a:ln w="222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24495440"/>
        <c:crosses val="autoZero"/>
        <c:auto val="1"/>
        <c:lblAlgn val="ctr"/>
        <c:lblOffset val="100"/>
        <c:noMultiLvlLbl val="0"/>
      </c:catAx>
      <c:valAx>
        <c:axId val="324495440"/>
        <c:scaling>
          <c:orientation val="minMax"/>
          <c:max val="12"/>
          <c:min val="-12"/>
        </c:scaling>
        <c:delete val="0"/>
        <c:axPos val="b"/>
        <c:numFmt formatCode="0.0;0.0" sourceLinked="0"/>
        <c:majorTickMark val="out"/>
        <c:minorTickMark val="none"/>
        <c:tickLblPos val="nextTo"/>
        <c:spPr>
          <a:noFill/>
          <a:ln w="2222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24494880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99-4362-9E3B-C21A82E9717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FC-4389-A9A6-45EA4E35BAE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32-4105-A9E3-166B83421CD6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FC-4389-A9A6-45EA4E35BA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27.62585615838077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37644304"/>
        <c:axId val="437644864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99-4362-9E3B-C21A82E9717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FC-4389-A9A6-45EA4E35BA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-25.292031021598305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D6-4DEE-9AEC-41126DFF00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-11.927015293970683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88192"/>
        <c:axId val="462587632"/>
      </c:lineChart>
      <c:catAx>
        <c:axId val="4376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7644864"/>
        <c:crosses val="autoZero"/>
        <c:auto val="1"/>
        <c:lblAlgn val="ctr"/>
        <c:lblOffset val="100"/>
        <c:noMultiLvlLbl val="0"/>
      </c:catAx>
      <c:valAx>
        <c:axId val="4376448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7644304"/>
        <c:crosses val="autoZero"/>
        <c:crossBetween val="between"/>
      </c:valAx>
      <c:valAx>
        <c:axId val="462587632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462588192"/>
        <c:crosses val="max"/>
        <c:crossBetween val="between"/>
      </c:valAx>
      <c:catAx>
        <c:axId val="46258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587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27-4639-BE28-29731CDDB8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22711344"/>
        <c:axId val="42271190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713024"/>
        <c:axId val="422712464"/>
      </c:lineChart>
      <c:catAx>
        <c:axId val="42271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711904"/>
        <c:crosses val="autoZero"/>
        <c:auto val="1"/>
        <c:lblAlgn val="ctr"/>
        <c:lblOffset val="100"/>
        <c:noMultiLvlLbl val="0"/>
      </c:catAx>
      <c:valAx>
        <c:axId val="42271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711344"/>
        <c:crosses val="autoZero"/>
        <c:crossBetween val="between"/>
      </c:valAx>
      <c:valAx>
        <c:axId val="4227124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22713024"/>
        <c:crosses val="max"/>
        <c:crossBetween val="between"/>
      </c:valAx>
      <c:catAx>
        <c:axId val="42271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2271246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F4-436D-A29E-9253F3996E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559000976"/>
        <c:axId val="559001536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002656"/>
        <c:axId val="559002096"/>
      </c:lineChart>
      <c:catAx>
        <c:axId val="55900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59001536"/>
        <c:crosses val="autoZero"/>
        <c:auto val="1"/>
        <c:lblAlgn val="ctr"/>
        <c:lblOffset val="100"/>
        <c:noMultiLvlLbl val="0"/>
      </c:catAx>
      <c:valAx>
        <c:axId val="55900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59000976"/>
        <c:crosses val="autoZero"/>
        <c:crossBetween val="between"/>
      </c:valAx>
      <c:valAx>
        <c:axId val="5590020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59002656"/>
        <c:crosses val="max"/>
        <c:crossBetween val="between"/>
      </c:valAx>
      <c:catAx>
        <c:axId val="559002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590020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559006016"/>
        <c:axId val="559006576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66016"/>
        <c:axId val="440365456"/>
      </c:lineChart>
      <c:catAx>
        <c:axId val="55900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006576"/>
        <c:crosses val="autoZero"/>
        <c:auto val="1"/>
        <c:lblAlgn val="ctr"/>
        <c:lblOffset val="100"/>
        <c:noMultiLvlLbl val="0"/>
      </c:catAx>
      <c:valAx>
        <c:axId val="5590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006016"/>
        <c:crosses val="autoZero"/>
        <c:crossBetween val="between"/>
      </c:valAx>
      <c:valAx>
        <c:axId val="4403654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366016"/>
        <c:crosses val="max"/>
        <c:crossBetween val="between"/>
      </c:valAx>
      <c:catAx>
        <c:axId val="44036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036545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40369376"/>
        <c:axId val="440369936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71056"/>
        <c:axId val="440370496"/>
      </c:lineChart>
      <c:catAx>
        <c:axId val="44036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369936"/>
        <c:crosses val="autoZero"/>
        <c:auto val="1"/>
        <c:lblAlgn val="ctr"/>
        <c:lblOffset val="100"/>
        <c:noMultiLvlLbl val="0"/>
      </c:catAx>
      <c:valAx>
        <c:axId val="44036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369376"/>
        <c:crosses val="autoZero"/>
        <c:crossBetween val="between"/>
      </c:valAx>
      <c:valAx>
        <c:axId val="4403704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40371056"/>
        <c:crosses val="max"/>
        <c:crossBetween val="between"/>
      </c:valAx>
      <c:catAx>
        <c:axId val="440371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403704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-27.107495275294596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-12.944892926755372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-40.259416913484081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58.377566843838991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623296"/>
        <c:axId val="392623856"/>
      </c:lineChart>
      <c:catAx>
        <c:axId val="392623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92623856"/>
        <c:crosses val="autoZero"/>
        <c:auto val="0"/>
        <c:lblAlgn val="ctr"/>
        <c:lblOffset val="100"/>
        <c:tickMarkSkip val="1"/>
        <c:noMultiLvlLbl val="0"/>
      </c:catAx>
      <c:valAx>
        <c:axId val="39262385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9262329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52-474E-9806-550636B8FFF3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52-474E-9806-550636B8FFF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F9-498A-BFEA-2BEFCF47DD5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25-4AD7-8F39-A43A05B319D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9B-45FF-95C2-141FD7F105E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BFC-4D7D-9279-29CACE6468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27.62585615838077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92627776"/>
        <c:axId val="392628336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F9-498A-BFEA-2BEFCF47DD5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FC-4D7D-9279-29CACE6468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-25.292031021598305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A94-4177-A22A-13578BA2D87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-11.927015293970683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629456"/>
        <c:axId val="392628896"/>
      </c:lineChart>
      <c:catAx>
        <c:axId val="39262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2628336"/>
        <c:crosses val="autoZero"/>
        <c:auto val="1"/>
        <c:lblAlgn val="ctr"/>
        <c:lblOffset val="100"/>
        <c:noMultiLvlLbl val="0"/>
      </c:catAx>
      <c:valAx>
        <c:axId val="3926283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2627776"/>
        <c:crosses val="autoZero"/>
        <c:crossBetween val="between"/>
      </c:valAx>
      <c:valAx>
        <c:axId val="39262889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2629456"/>
        <c:crosses val="max"/>
        <c:crossBetween val="between"/>
      </c:valAx>
      <c:catAx>
        <c:axId val="39262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39262889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-27.107495275294596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-12.944892926755372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-40.259416913484081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58.377566843838991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2633936"/>
        <c:axId val="392634496"/>
      </c:lineChart>
      <c:catAx>
        <c:axId val="39263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2634496"/>
        <c:crosses val="autoZero"/>
        <c:auto val="0"/>
        <c:lblAlgn val="ctr"/>
        <c:lblOffset val="100"/>
        <c:tickMarkSkip val="1"/>
        <c:noMultiLvlLbl val="0"/>
      </c:catAx>
      <c:valAx>
        <c:axId val="39263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263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99-4362-9E3B-C21A82E9717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FC-4389-A9A6-45EA4E35BAE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32-4105-A9E3-166B83421CD6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FC-4389-A9A6-45EA4E35BA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27.62585615838077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18038944"/>
        <c:axId val="418039504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99-4362-9E3B-C21A82E9717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FC-4389-A9A6-45EA4E35BA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-25.292031021598305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D6-4DEE-9AEC-41126DFF00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-11.927015293970683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0624"/>
        <c:axId val="418040064"/>
      </c:lineChart>
      <c:catAx>
        <c:axId val="41803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8039504"/>
        <c:crosses val="autoZero"/>
        <c:auto val="1"/>
        <c:lblAlgn val="ctr"/>
        <c:lblOffset val="100"/>
        <c:noMultiLvlLbl val="0"/>
      </c:catAx>
      <c:valAx>
        <c:axId val="418039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8038944"/>
        <c:crosses val="autoZero"/>
        <c:crossBetween val="between"/>
      </c:valAx>
      <c:valAx>
        <c:axId val="4180400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418040624"/>
        <c:crosses val="max"/>
        <c:crossBetween val="between"/>
      </c:valAx>
      <c:catAx>
        <c:axId val="41804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8040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27-4639-BE28-29731CDDB8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18043984"/>
        <c:axId val="418044544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45664"/>
        <c:axId val="418045104"/>
      </c:lineChart>
      <c:catAx>
        <c:axId val="41804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8044544"/>
        <c:crosses val="autoZero"/>
        <c:auto val="1"/>
        <c:lblAlgn val="ctr"/>
        <c:lblOffset val="100"/>
        <c:noMultiLvlLbl val="0"/>
      </c:catAx>
      <c:valAx>
        <c:axId val="41804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8043984"/>
        <c:crosses val="autoZero"/>
        <c:crossBetween val="between"/>
      </c:valAx>
      <c:valAx>
        <c:axId val="4180451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8045664"/>
        <c:crosses val="max"/>
        <c:crossBetween val="between"/>
      </c:valAx>
      <c:catAx>
        <c:axId val="418045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80451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9347351767360902E-2"/>
          <c:y val="0.14152968110477157"/>
          <c:w val="0.87647128041352618"/>
          <c:h val="0.64275914140869372"/>
        </c:manualLayout>
      </c:layout>
      <c:pie3DChart>
        <c:varyColors val="1"/>
        <c:ser>
          <c:idx val="1"/>
          <c:order val="0"/>
          <c:tx>
            <c:strRef>
              <c:f>'p19 Jadual 3'!$G$24</c:f>
              <c:strCache>
                <c:ptCount val="1"/>
              </c:strCache>
            </c:strRef>
          </c:tx>
          <c:spPr>
            <a:solidFill>
              <a:srgbClr val="C17171">
                <a:alpha val="88000"/>
              </a:srgbClr>
            </a:solidFill>
          </c:spPr>
          <c:explosion val="3"/>
          <c:dPt>
            <c:idx val="0"/>
            <c:bubble3D val="0"/>
            <c:spPr>
              <a:solidFill>
                <a:srgbClr val="81395F">
                  <a:alpha val="87843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3F1-47F6-AAB5-42E5E29E1292}"/>
              </c:ext>
            </c:extLst>
          </c:dPt>
          <c:dPt>
            <c:idx val="1"/>
            <c:bubble3D val="0"/>
            <c:spPr>
              <a:solidFill>
                <a:srgbClr val="796A5C">
                  <a:alpha val="87843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3F1-47F6-AAB5-42E5E29E1292}"/>
              </c:ext>
            </c:extLst>
          </c:dPt>
          <c:dPt>
            <c:idx val="2"/>
            <c:bubble3D val="0"/>
            <c:spPr>
              <a:solidFill>
                <a:srgbClr val="604A7B">
                  <a:alpha val="87843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3F1-47F6-AAB5-42E5E29E1292}"/>
              </c:ext>
            </c:extLst>
          </c:dPt>
          <c:dPt>
            <c:idx val="3"/>
            <c:bubble3D val="0"/>
            <c:spPr>
              <a:solidFill>
                <a:srgbClr val="B3A2C7">
                  <a:alpha val="87843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3F1-47F6-AAB5-42E5E29E1292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CF8BF1BF-4D1F-4A08-A827-8A9729B81563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7E533557-C6E1-446A-B2B6-A6A8D7AE7E66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3F1-47F6-AAB5-42E5E29E129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853752921012533"/>
                  <c:y val="-0.18893742908819144"/>
                </c:manualLayout>
              </c:layout>
              <c:tx>
                <c:rich>
                  <a:bodyPr/>
                  <a:lstStyle/>
                  <a:p>
                    <a:fld id="{FA00B295-2589-4A1B-96F9-7752A4DC9230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93C38809-1C9E-4FDF-BD4A-3AE37FFB5271}" type="PERCENTAGE">
                      <a:rPr lang="en-US" baseline="0">
                        <a:solidFill>
                          <a:schemeClr val="bg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F1-47F6-AAB5-42E5E29E129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559120468434497"/>
                  <c:y val="-4.41525321984359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3E9E6926-CB67-4300-9E90-BA4DA1256868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940BDCC1-736B-4442-9391-61E85BCD0A60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F1-47F6-AAB5-42E5E29E1292}"/>
                </c:ext>
                <c:ext xmlns:c15="http://schemas.microsoft.com/office/drawing/2012/chart" uri="{CE6537A1-D6FC-4f65-9D91-7224C49458BB}">
                  <c15:layout>
                    <c:manualLayout>
                      <c:w val="0.13956342593260995"/>
                      <c:h val="0.1237113502485063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0777027308253609"/>
                  <c:y val="1.3001773756175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3F1-47F6-AAB5-42E5E29E129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3'!$G$25:$G$28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F1-47F6-AAB5-42E5E29E1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F4-436D-A29E-9253F3996E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18049024"/>
        <c:axId val="418049584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050704"/>
        <c:axId val="418050144"/>
      </c:lineChart>
      <c:catAx>
        <c:axId val="41804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18049584"/>
        <c:crosses val="autoZero"/>
        <c:auto val="1"/>
        <c:lblAlgn val="ctr"/>
        <c:lblOffset val="100"/>
        <c:noMultiLvlLbl val="0"/>
      </c:catAx>
      <c:valAx>
        <c:axId val="41804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18049024"/>
        <c:crosses val="autoZero"/>
        <c:crossBetween val="between"/>
      </c:valAx>
      <c:valAx>
        <c:axId val="41805014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18050704"/>
        <c:crosses val="max"/>
        <c:crossBetween val="between"/>
      </c:valAx>
      <c:catAx>
        <c:axId val="418050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1805014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18054064"/>
        <c:axId val="470518208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19328"/>
        <c:axId val="470518768"/>
      </c:lineChart>
      <c:catAx>
        <c:axId val="41805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18208"/>
        <c:crosses val="autoZero"/>
        <c:auto val="1"/>
        <c:lblAlgn val="ctr"/>
        <c:lblOffset val="100"/>
        <c:noMultiLvlLbl val="0"/>
      </c:catAx>
      <c:valAx>
        <c:axId val="470518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8054064"/>
        <c:crosses val="autoZero"/>
        <c:crossBetween val="between"/>
      </c:valAx>
      <c:valAx>
        <c:axId val="4705187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19328"/>
        <c:crosses val="max"/>
        <c:crossBetween val="between"/>
      </c:valAx>
      <c:catAx>
        <c:axId val="47051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051876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70522688"/>
        <c:axId val="470523248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24368"/>
        <c:axId val="470523808"/>
      </c:lineChart>
      <c:catAx>
        <c:axId val="47052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23248"/>
        <c:crosses val="autoZero"/>
        <c:auto val="1"/>
        <c:lblAlgn val="ctr"/>
        <c:lblOffset val="100"/>
        <c:noMultiLvlLbl val="0"/>
      </c:catAx>
      <c:valAx>
        <c:axId val="47052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22688"/>
        <c:crosses val="autoZero"/>
        <c:crossBetween val="between"/>
      </c:valAx>
      <c:valAx>
        <c:axId val="4705238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24368"/>
        <c:crosses val="max"/>
        <c:crossBetween val="between"/>
      </c:valAx>
      <c:catAx>
        <c:axId val="470524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052380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113.81307426369214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70527728"/>
        <c:axId val="4705282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D53-483B-AF42-689AB3CFD86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-22.24380679260317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29408"/>
        <c:axId val="470528848"/>
      </c:lineChart>
      <c:catAx>
        <c:axId val="470527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28288"/>
        <c:crosses val="autoZero"/>
        <c:auto val="1"/>
        <c:lblAlgn val="ctr"/>
        <c:lblOffset val="100"/>
        <c:noMultiLvlLbl val="0"/>
      </c:catAx>
      <c:valAx>
        <c:axId val="4705282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27728"/>
        <c:crosses val="autoZero"/>
        <c:crossBetween val="between"/>
      </c:valAx>
      <c:valAx>
        <c:axId val="4705288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29408"/>
        <c:crosses val="max"/>
        <c:crossBetween val="between"/>
      </c:valAx>
      <c:catAx>
        <c:axId val="4705294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4705288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113.81307426369214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70532768"/>
        <c:axId val="4705333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0C-4372-84A7-C4466073BDC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-22.24380679260317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820480"/>
        <c:axId val="470533888"/>
      </c:lineChart>
      <c:catAx>
        <c:axId val="470532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33328"/>
        <c:crosses val="autoZero"/>
        <c:auto val="1"/>
        <c:lblAlgn val="ctr"/>
        <c:lblOffset val="100"/>
        <c:noMultiLvlLbl val="0"/>
      </c:catAx>
      <c:valAx>
        <c:axId val="4705333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0532768"/>
        <c:crosses val="autoZero"/>
        <c:crossBetween val="between"/>
      </c:valAx>
      <c:valAx>
        <c:axId val="4705338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1820480"/>
        <c:crosses val="max"/>
        <c:crossBetween val="between"/>
      </c:valAx>
      <c:catAx>
        <c:axId val="52182048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4705338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2714992"/>
        <c:axId val="502715552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16672"/>
        <c:axId val="502716112"/>
      </c:lineChart>
      <c:catAx>
        <c:axId val="502714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715552"/>
        <c:crosses val="autoZero"/>
        <c:auto val="1"/>
        <c:lblAlgn val="ctr"/>
        <c:lblOffset val="100"/>
        <c:noMultiLvlLbl val="0"/>
      </c:catAx>
      <c:valAx>
        <c:axId val="5027155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714992"/>
        <c:crosses val="autoZero"/>
        <c:crossBetween val="between"/>
        <c:majorUnit val="5000"/>
      </c:valAx>
      <c:valAx>
        <c:axId val="502716112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716672"/>
        <c:crosses val="max"/>
        <c:crossBetween val="between"/>
      </c:valAx>
      <c:catAx>
        <c:axId val="502716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2716112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2720032"/>
        <c:axId val="502720592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21712"/>
        <c:axId val="502721152"/>
      </c:lineChart>
      <c:catAx>
        <c:axId val="50272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720592"/>
        <c:crosses val="autoZero"/>
        <c:auto val="1"/>
        <c:lblAlgn val="ctr"/>
        <c:lblOffset val="100"/>
        <c:noMultiLvlLbl val="0"/>
      </c:catAx>
      <c:valAx>
        <c:axId val="5027205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720032"/>
        <c:crosses val="autoZero"/>
        <c:crossBetween val="between"/>
        <c:majorUnit val="5000"/>
      </c:valAx>
      <c:valAx>
        <c:axId val="502721152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2721712"/>
        <c:crosses val="max"/>
        <c:crossBetween val="between"/>
      </c:valAx>
      <c:catAx>
        <c:axId val="50272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2721152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725072"/>
        <c:axId val="502725632"/>
      </c:lineChart>
      <c:catAx>
        <c:axId val="5027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725632"/>
        <c:crosses val="autoZero"/>
        <c:auto val="1"/>
        <c:lblAlgn val="ctr"/>
        <c:lblOffset val="100"/>
        <c:noMultiLvlLbl val="0"/>
      </c:catAx>
      <c:valAx>
        <c:axId val="50272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72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4835169251240192E-2"/>
          <c:y val="0.12915843914403585"/>
          <c:w val="0.87647128041352618"/>
          <c:h val="0.64275914140869372"/>
        </c:manualLayout>
      </c:layout>
      <c:pie3DChart>
        <c:varyColors val="1"/>
        <c:ser>
          <c:idx val="1"/>
          <c:order val="0"/>
          <c:tx>
            <c:strRef>
              <c:f>'p19 Jadual 3'!$G$24</c:f>
              <c:strCache>
                <c:ptCount val="1"/>
              </c:strCache>
            </c:strRef>
          </c:tx>
          <c:spPr>
            <a:solidFill>
              <a:srgbClr val="C17171">
                <a:alpha val="88000"/>
              </a:srgbClr>
            </a:solidFill>
          </c:spPr>
          <c:explosion val="3"/>
          <c:dPt>
            <c:idx val="0"/>
            <c:bubble3D val="0"/>
            <c:spPr>
              <a:solidFill>
                <a:srgbClr val="81395F">
                  <a:alpha val="87843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E2-4D16-8A7E-1980E8080C12}"/>
              </c:ext>
            </c:extLst>
          </c:dPt>
          <c:dPt>
            <c:idx val="1"/>
            <c:bubble3D val="0"/>
            <c:spPr>
              <a:solidFill>
                <a:srgbClr val="796A5C">
                  <a:alpha val="87843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E2-4D16-8A7E-1980E8080C12}"/>
              </c:ext>
            </c:extLst>
          </c:dPt>
          <c:dPt>
            <c:idx val="2"/>
            <c:bubble3D val="0"/>
            <c:spPr>
              <a:solidFill>
                <a:srgbClr val="604A7B">
                  <a:alpha val="87843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E2-4D16-8A7E-1980E8080C12}"/>
              </c:ext>
            </c:extLst>
          </c:dPt>
          <c:dPt>
            <c:idx val="3"/>
            <c:bubble3D val="0"/>
            <c:spPr>
              <a:solidFill>
                <a:srgbClr val="B3A2C7">
                  <a:alpha val="87843"/>
                </a:srgb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E2-4D16-8A7E-1980E8080C12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1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BF2AEA80-4431-4D37-ABE2-704FBB7400D5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 i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B8313D4F-135C-4CC0-9115-5A0366D1EEC7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 i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1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5E2-4D16-8A7E-1980E8080C1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690042157455214"/>
                  <c:y val="-0.1982644348653531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1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35A27396-71C9-4E33-868F-1B2739161AF0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 i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6FCD0F88-2B51-43E3-91BB-080104E3AADE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 i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1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5E2-4D16-8A7E-1980E8080C1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5237540450738271"/>
                  <c:y val="-4.405153514874346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1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B868BFD-5203-4524-B274-3B7AEBBD98BB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1000" b="1" i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[CATEGORY NAME]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A22B472E-9B27-4D0B-87A8-10A03B63E323}" type="PERCENTA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1000" b="1" i="1">
                          <a:solidFill>
                            <a:schemeClr val="bg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[PERCENTAGE]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1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5E2-4D16-8A7E-1980E8080C12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0777027308253609"/>
                  <c:y val="1.3001773756175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5E2-4D16-8A7E-1980E8080C12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1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numRef>
              <c:f>'p19 Jadual 3'!$B$25:$B$28</c:f>
              <c:numCache>
                <c:formatCode>General</c:formatCode>
                <c:ptCount val="4"/>
              </c:numCache>
            </c:numRef>
          </c:cat>
          <c:val>
            <c:numRef>
              <c:f>'p19 Jadual 3'!$G$25:$G$28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5E2-4D16-8A7E-1980E8080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5220354850166"/>
          <c:y val="0.12915851272015655"/>
          <c:w val="0.87647128041352618"/>
          <c:h val="0.66275905881033814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'p19 Jadual 3'!$D$42</c:f>
              <c:strCache>
                <c:ptCount val="1"/>
              </c:strCache>
            </c:strRef>
          </c:tx>
          <c:spPr>
            <a:solidFill>
              <a:srgbClr val="924444">
                <a:alpha val="95000"/>
              </a:srgbClr>
            </a:solidFill>
            <a:ln>
              <a:noFill/>
            </a:ln>
            <a:effectLst/>
          </c:spPr>
          <c:invertIfNegative val="0"/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3'!$D$43:$D$46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5D-47C4-BA91-1D3C86CDE643}"/>
            </c:ext>
          </c:extLst>
        </c:ser>
        <c:ser>
          <c:idx val="3"/>
          <c:order val="1"/>
          <c:tx>
            <c:strRef>
              <c:f>'p19 Jadual 3'!$E$42</c:f>
              <c:strCache>
                <c:ptCount val="1"/>
              </c:strCache>
            </c:strRef>
          </c:tx>
          <c:spPr>
            <a:solidFill>
              <a:srgbClr val="C17171">
                <a:alpha val="88000"/>
              </a:srgbClr>
            </a:solidFill>
            <a:ln>
              <a:noFill/>
            </a:ln>
            <a:effectLst/>
          </c:spPr>
          <c:invertIfNegative val="0"/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3'!$E$43:$E$46</c:f>
              <c:numCache>
                <c:formatCode>_(* #,##0.0_);_(* \(#,##0.0\);_(* "-"??_);_(@_)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05D-47C4-BA91-1D3C86CDE643}"/>
            </c:ext>
          </c:extLst>
        </c:ser>
        <c:ser>
          <c:idx val="0"/>
          <c:order val="2"/>
          <c:tx>
            <c:strRef>
              <c:f>'p19 Jadual 3'!$D$42</c:f>
              <c:strCache>
                <c:ptCount val="1"/>
              </c:strCache>
            </c:strRef>
          </c:tx>
          <c:spPr>
            <a:solidFill>
              <a:srgbClr val="924444">
                <a:alpha val="95000"/>
              </a:srgb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1395F">
                  <a:alpha val="94902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5D-47C4-BA91-1D3C86CDE643}"/>
              </c:ext>
            </c:extLst>
          </c:dPt>
          <c:dPt>
            <c:idx val="1"/>
            <c:invertIfNegative val="0"/>
            <c:bubble3D val="0"/>
            <c:spPr>
              <a:solidFill>
                <a:srgbClr val="796A5C">
                  <a:alpha val="94902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5D-47C4-BA91-1D3C86CDE643}"/>
              </c:ext>
            </c:extLst>
          </c:dPt>
          <c:dPt>
            <c:idx val="2"/>
            <c:invertIfNegative val="0"/>
            <c:bubble3D val="0"/>
            <c:spPr>
              <a:solidFill>
                <a:srgbClr val="604A7B">
                  <a:alpha val="95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5D-47C4-BA91-1D3C86CDE643}"/>
              </c:ext>
            </c:extLst>
          </c:dPt>
          <c:dPt>
            <c:idx val="3"/>
            <c:invertIfNegative val="0"/>
            <c:bubble3D val="0"/>
            <c:spPr>
              <a:solidFill>
                <a:srgbClr val="B3A2C7">
                  <a:alpha val="94902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5D-47C4-BA91-1D3C86CDE643}"/>
              </c:ext>
            </c:extLst>
          </c:dPt>
          <c:dLbls>
            <c:dLbl>
              <c:idx val="0"/>
              <c:layout>
                <c:manualLayout>
                  <c:x val="-1.448933013808003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6.2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</a:t>
                    </a:r>
                    <a:endParaRPr lang="en-US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05D-47C4-BA91-1D3C86CDE64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3193537746168817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6.0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805D-47C4-BA91-1D3C86CDE64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2.1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805D-47C4-BA91-1D3C86CDE64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805D-47C4-BA91-1D3C86CDE64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3'!$D$43:$D$46</c:f>
              <c:numCache>
                <c:formatCode>0.0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05D-47C4-BA91-1D3C86CDE643}"/>
            </c:ext>
          </c:extLst>
        </c:ser>
        <c:ser>
          <c:idx val="1"/>
          <c:order val="3"/>
          <c:tx>
            <c:strRef>
              <c:f>'p19 Jadual 3'!$E$42</c:f>
              <c:strCache>
                <c:ptCount val="1"/>
              </c:strCache>
            </c:strRef>
          </c:tx>
          <c:spPr>
            <a:solidFill>
              <a:srgbClr val="C17171">
                <a:alpha val="88000"/>
              </a:srgb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1395F">
                  <a:alpha val="88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805D-47C4-BA91-1D3C86CDE643}"/>
              </c:ext>
            </c:extLst>
          </c:dPt>
          <c:dPt>
            <c:idx val="1"/>
            <c:invertIfNegative val="0"/>
            <c:bubble3D val="0"/>
            <c:spPr>
              <a:solidFill>
                <a:srgbClr val="796A5C">
                  <a:alpha val="88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805D-47C4-BA91-1D3C86CDE643}"/>
              </c:ext>
            </c:extLst>
          </c:dPt>
          <c:dPt>
            <c:idx val="2"/>
            <c:invertIfNegative val="0"/>
            <c:bubble3D val="0"/>
            <c:spPr>
              <a:solidFill>
                <a:srgbClr val="604A7B">
                  <a:alpha val="88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805D-47C4-BA91-1D3C86CDE643}"/>
              </c:ext>
            </c:extLst>
          </c:dPt>
          <c:dPt>
            <c:idx val="3"/>
            <c:invertIfNegative val="0"/>
            <c:bubble3D val="0"/>
            <c:spPr>
              <a:solidFill>
                <a:srgbClr val="B3A2C7">
                  <a:alpha val="88000"/>
                </a:srgb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805D-47C4-BA91-1D3C86CDE6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'p19 Jadual 3'!$C$25:$C$28</c:f>
              <c:numCache>
                <c:formatCode>General</c:formatCode>
                <c:ptCount val="4"/>
              </c:numCache>
            </c:numRef>
          </c:cat>
          <c:val>
            <c:numRef>
              <c:f>'p19 Jadual 3'!$E$43:$E$46</c:f>
              <c:numCache>
                <c:formatCode>_(* #,##0.0_);_(* \(#,##0.0\);_(* "-"??_);_(@_)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805D-47C4-BA91-1D3C86CDE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100"/>
        <c:axId val="392968304"/>
        <c:axId val="392968864"/>
      </c:barChart>
      <c:catAx>
        <c:axId val="392968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noFill/>
          <a:ln w="222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2968864"/>
        <c:crosses val="autoZero"/>
        <c:auto val="1"/>
        <c:lblAlgn val="ctr"/>
        <c:lblOffset val="100"/>
        <c:noMultiLvlLbl val="0"/>
      </c:catAx>
      <c:valAx>
        <c:axId val="392968864"/>
        <c:scaling>
          <c:orientation val="minMax"/>
          <c:max val="12"/>
          <c:min val="-12"/>
        </c:scaling>
        <c:delete val="0"/>
        <c:axPos val="b"/>
        <c:numFmt formatCode="0.0;0.0" sourceLinked="0"/>
        <c:majorTickMark val="out"/>
        <c:minorTickMark val="none"/>
        <c:tickLblPos val="nextTo"/>
        <c:spPr>
          <a:noFill/>
          <a:ln w="22225"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2968304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firstPageNumber="19" orientation="portrait" useFirstPageNumber="1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513339984"/>
        <c:axId val="396856224"/>
        <c:axId val="328144336"/>
      </c:line3DChart>
      <c:catAx>
        <c:axId val="51333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396856224"/>
        <c:crosses val="autoZero"/>
        <c:auto val="1"/>
        <c:lblAlgn val="ctr"/>
        <c:lblOffset val="600"/>
        <c:noMultiLvlLbl val="0"/>
      </c:catAx>
      <c:valAx>
        <c:axId val="3968562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513339984"/>
        <c:crosses val="autoZero"/>
        <c:crossBetween val="midCat"/>
      </c:valAx>
      <c:serAx>
        <c:axId val="328144336"/>
        <c:scaling>
          <c:orientation val="minMax"/>
        </c:scaling>
        <c:delete val="1"/>
        <c:axPos val="b"/>
        <c:majorTickMark val="out"/>
        <c:minorTickMark val="none"/>
        <c:tickLblPos val="none"/>
        <c:crossAx val="396856224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Q3/08</c:v>
                </c:pt>
                <c:pt idx="3">
                  <c:v>Q4/08</c:v>
                </c:pt>
                <c:pt idx="4">
                  <c:v>Q1/09</c:v>
                </c:pt>
                <c:pt idx="5">
                  <c:v>Q2/09</c:v>
                </c:pt>
                <c:pt idx="6">
                  <c:v>Q3/09</c:v>
                </c:pt>
                <c:pt idx="7">
                  <c:v>Q4/09</c:v>
                </c:pt>
                <c:pt idx="8">
                  <c:v>Q1/10</c:v>
                </c:pt>
                <c:pt idx="9">
                  <c:v>Q2/10</c:v>
                </c:pt>
                <c:pt idx="10">
                  <c:v>Q3/10</c:v>
                </c:pt>
                <c:pt idx="11">
                  <c:v>Q4/10</c:v>
                </c:pt>
                <c:pt idx="12">
                  <c:v>Q1/11</c:v>
                </c:pt>
                <c:pt idx="13">
                  <c:v>Q2/11</c:v>
                </c:pt>
                <c:pt idx="14">
                  <c:v>Q3/11</c:v>
                </c:pt>
                <c:pt idx="15">
                  <c:v>Q4/11</c:v>
                </c:pt>
                <c:pt idx="16">
                  <c:v>Q1/12</c:v>
                </c:pt>
                <c:pt idx="17">
                  <c:v>Q2/12</c:v>
                </c:pt>
                <c:pt idx="18">
                  <c:v>Q3/12</c:v>
                </c:pt>
                <c:pt idx="19">
                  <c:v>Q4/12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Q3/08</c:v>
                </c:pt>
                <c:pt idx="3">
                  <c:v>Q4/08</c:v>
                </c:pt>
                <c:pt idx="4">
                  <c:v>Q1/09</c:v>
                </c:pt>
                <c:pt idx="5">
                  <c:v>Q2/09</c:v>
                </c:pt>
                <c:pt idx="6">
                  <c:v>Q3/09</c:v>
                </c:pt>
                <c:pt idx="7">
                  <c:v>Q4/09</c:v>
                </c:pt>
                <c:pt idx="8">
                  <c:v>Q1/10</c:v>
                </c:pt>
                <c:pt idx="9">
                  <c:v>Q2/10</c:v>
                </c:pt>
                <c:pt idx="10">
                  <c:v>Q3/10</c:v>
                </c:pt>
                <c:pt idx="11">
                  <c:v>Q4/10</c:v>
                </c:pt>
                <c:pt idx="12">
                  <c:v>Q1/11</c:v>
                </c:pt>
                <c:pt idx="13">
                  <c:v>Q2/11</c:v>
                </c:pt>
                <c:pt idx="14">
                  <c:v>Q3/11</c:v>
                </c:pt>
                <c:pt idx="15">
                  <c:v>Q4/11</c:v>
                </c:pt>
                <c:pt idx="16">
                  <c:v>Q1/12</c:v>
                </c:pt>
                <c:pt idx="17">
                  <c:v>Q2/12</c:v>
                </c:pt>
                <c:pt idx="18">
                  <c:v>Q3/12</c:v>
                </c:pt>
                <c:pt idx="19">
                  <c:v>Q4/12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Q3/08</c:v>
                </c:pt>
                <c:pt idx="3">
                  <c:v>Q4/08</c:v>
                </c:pt>
                <c:pt idx="4">
                  <c:v>Q1/09</c:v>
                </c:pt>
                <c:pt idx="5">
                  <c:v>Q2/09</c:v>
                </c:pt>
                <c:pt idx="6">
                  <c:v>Q3/09</c:v>
                </c:pt>
                <c:pt idx="7">
                  <c:v>Q4/09</c:v>
                </c:pt>
                <c:pt idx="8">
                  <c:v>Q1/10</c:v>
                </c:pt>
                <c:pt idx="9">
                  <c:v>Q2/10</c:v>
                </c:pt>
                <c:pt idx="10">
                  <c:v>Q3/10</c:v>
                </c:pt>
                <c:pt idx="11">
                  <c:v>Q4/10</c:v>
                </c:pt>
                <c:pt idx="12">
                  <c:v>Q1/11</c:v>
                </c:pt>
                <c:pt idx="13">
                  <c:v>Q2/11</c:v>
                </c:pt>
                <c:pt idx="14">
                  <c:v>Q3/11</c:v>
                </c:pt>
                <c:pt idx="15">
                  <c:v>Q4/11</c:v>
                </c:pt>
                <c:pt idx="16">
                  <c:v>Q1/12</c:v>
                </c:pt>
                <c:pt idx="17">
                  <c:v>Q2/12</c:v>
                </c:pt>
                <c:pt idx="18">
                  <c:v>Q3/12</c:v>
                </c:pt>
                <c:pt idx="19">
                  <c:v>Q4/12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Q3/08</c:v>
                </c:pt>
                <c:pt idx="3">
                  <c:v>Q4/08</c:v>
                </c:pt>
                <c:pt idx="4">
                  <c:v>Q1/09</c:v>
                </c:pt>
                <c:pt idx="5">
                  <c:v>Q2/09</c:v>
                </c:pt>
                <c:pt idx="6">
                  <c:v>Q3/09</c:v>
                </c:pt>
                <c:pt idx="7">
                  <c:v>Q4/09</c:v>
                </c:pt>
                <c:pt idx="8">
                  <c:v>Q1/10</c:v>
                </c:pt>
                <c:pt idx="9">
                  <c:v>Q2/10</c:v>
                </c:pt>
                <c:pt idx="10">
                  <c:v>Q3/10</c:v>
                </c:pt>
                <c:pt idx="11">
                  <c:v>Q4/10</c:v>
                </c:pt>
                <c:pt idx="12">
                  <c:v>Q1/11</c:v>
                </c:pt>
                <c:pt idx="13">
                  <c:v>Q2/11</c:v>
                </c:pt>
                <c:pt idx="14">
                  <c:v>Q3/11</c:v>
                </c:pt>
                <c:pt idx="15">
                  <c:v>Q4/11</c:v>
                </c:pt>
                <c:pt idx="16">
                  <c:v>Q1/12</c:v>
                </c:pt>
                <c:pt idx="17">
                  <c:v>Q2/12</c:v>
                </c:pt>
                <c:pt idx="18">
                  <c:v>Q3/12</c:v>
                </c:pt>
                <c:pt idx="19">
                  <c:v>Q4/12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421123328"/>
        <c:axId val="421123888"/>
        <c:axId val="328141840"/>
      </c:line3DChart>
      <c:catAx>
        <c:axId val="42112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421123888"/>
        <c:crosses val="autoZero"/>
        <c:auto val="1"/>
        <c:lblAlgn val="ctr"/>
        <c:lblOffset val="600"/>
        <c:noMultiLvlLbl val="0"/>
      </c:catAx>
      <c:valAx>
        <c:axId val="4211238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21123328"/>
        <c:crosses val="autoZero"/>
        <c:crossBetween val="between"/>
      </c:valAx>
      <c:serAx>
        <c:axId val="328141840"/>
        <c:scaling>
          <c:orientation val="minMax"/>
        </c:scaling>
        <c:delete val="1"/>
        <c:axPos val="b"/>
        <c:majorTickMark val="out"/>
        <c:minorTickMark val="none"/>
        <c:tickLblPos val="none"/>
        <c:crossAx val="421123888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-27.107495275294596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-12.944892926755372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-40.259416913484081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58.377566843838991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330112"/>
        <c:axId val="467553680"/>
      </c:lineChart>
      <c:catAx>
        <c:axId val="391330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67553680"/>
        <c:crosses val="autoZero"/>
        <c:auto val="0"/>
        <c:lblAlgn val="ctr"/>
        <c:lblOffset val="100"/>
        <c:tickMarkSkip val="1"/>
        <c:noMultiLvlLbl val="0"/>
      </c:catAx>
      <c:valAx>
        <c:axId val="467553680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9133011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52-474E-9806-550636B8FFF3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52-474E-9806-550636B8FFF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F9-498A-BFEA-2BEFCF47DD5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25-4AD7-8F39-A43A05B319D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9B-45FF-95C2-141FD7F105E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BFC-4D7D-9279-29CACE6468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27.62585615838077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467623568"/>
        <c:axId val="467624128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F9-498A-BFEA-2BEFCF47DD5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FC-4D7D-9279-29CACE6468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-25.292031021598305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A94-4177-A22A-13578BA2D87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-11.927015293970683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25248"/>
        <c:axId val="467624688"/>
      </c:lineChart>
      <c:catAx>
        <c:axId val="46762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624128"/>
        <c:crosses val="autoZero"/>
        <c:auto val="1"/>
        <c:lblAlgn val="ctr"/>
        <c:lblOffset val="100"/>
        <c:noMultiLvlLbl val="0"/>
      </c:catAx>
      <c:valAx>
        <c:axId val="467624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623568"/>
        <c:crosses val="autoZero"/>
        <c:crossBetween val="between"/>
      </c:valAx>
      <c:valAx>
        <c:axId val="467624688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67625248"/>
        <c:crosses val="max"/>
        <c:crossBetween val="between"/>
      </c:valAx>
      <c:catAx>
        <c:axId val="4676252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467624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-27.107495275294596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-12.944892926755372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-40.259416913484081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58.377566843838991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581552"/>
        <c:axId val="439582112"/>
      </c:lineChart>
      <c:catAx>
        <c:axId val="43958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9582112"/>
        <c:crosses val="autoZero"/>
        <c:auto val="0"/>
        <c:lblAlgn val="ctr"/>
        <c:lblOffset val="100"/>
        <c:tickMarkSkip val="1"/>
        <c:noMultiLvlLbl val="0"/>
      </c:catAx>
      <c:valAx>
        <c:axId val="43958211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9581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10" Type="http://schemas.openxmlformats.org/officeDocument/2006/relationships/chart" Target="../charts/chart24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84668</xdr:colOff>
      <xdr:row>48</xdr:row>
      <xdr:rowOff>190497</xdr:rowOff>
    </xdr:from>
    <xdr:to>
      <xdr:col>10</xdr:col>
      <xdr:colOff>550335</xdr:colOff>
      <xdr:row>65</xdr:row>
      <xdr:rowOff>105833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A4971FF3-E1EB-4FAA-B355-BFB9DA71D5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40</xdr:row>
      <xdr:rowOff>158744</xdr:rowOff>
    </xdr:from>
    <xdr:to>
      <xdr:col>28</xdr:col>
      <xdr:colOff>486834</xdr:colOff>
      <xdr:row>62</xdr:row>
      <xdr:rowOff>10577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117E9194-8463-4455-BE77-48F7CF974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21168</xdr:colOff>
      <xdr:row>64</xdr:row>
      <xdr:rowOff>3</xdr:rowOff>
    </xdr:from>
    <xdr:to>
      <xdr:col>28</xdr:col>
      <xdr:colOff>508002</xdr:colOff>
      <xdr:row>85</xdr:row>
      <xdr:rowOff>42336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9EEA1887-4D60-4589-832F-8007C76AC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52917</xdr:colOff>
      <xdr:row>67</xdr:row>
      <xdr:rowOff>21167</xdr:rowOff>
    </xdr:from>
    <xdr:to>
      <xdr:col>10</xdr:col>
      <xdr:colOff>518584</xdr:colOff>
      <xdr:row>83</xdr:row>
      <xdr:rowOff>148170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55B58436-21BB-4546-AE7A-1419138F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0.68691</cdr:x>
      <cdr:y>0.05219</cdr:y>
    </cdr:from>
    <cdr:to>
      <cdr:x>0.82683</cdr:x>
      <cdr:y>0.12394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19363" y="169345"/>
          <a:ext cx="1226119" cy="232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MY" sz="1000" b="1">
              <a:latin typeface="Arial" panose="020B0604020202020204" pitchFamily="34" charset="0"/>
              <a:cs typeface="Arial" panose="020B0604020202020204" pitchFamily="34" charset="0"/>
            </a:rPr>
            <a:t>Sektor awam</a:t>
          </a:r>
        </a:p>
      </cdr:txBody>
    </cdr:sp>
  </cdr:relSizeAnchor>
  <cdr:relSizeAnchor xmlns:cdr="http://schemas.openxmlformats.org/drawingml/2006/chartDrawing">
    <cdr:from>
      <cdr:x>0.02415</cdr:x>
      <cdr:y>0.17613</cdr:y>
    </cdr:from>
    <cdr:to>
      <cdr:x>0.28382</cdr:x>
      <cdr:y>0.23483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1665" y="571504"/>
          <a:ext cx="227541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100" b="1"/>
            <a:t>Aktiviti pertukangan khas</a:t>
          </a:r>
        </a:p>
      </cdr:txBody>
    </cdr:sp>
  </cdr:relSizeAnchor>
  <cdr:relSizeAnchor xmlns:cdr="http://schemas.openxmlformats.org/drawingml/2006/chartDrawing">
    <cdr:from>
      <cdr:x>0.02633</cdr:x>
      <cdr:y>0.33203</cdr:y>
    </cdr:from>
    <cdr:to>
      <cdr:x>0.28599</cdr:x>
      <cdr:y>0.39074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30717" y="1077383"/>
          <a:ext cx="227541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100" b="1"/>
            <a:t>Kejuruteraan awam</a:t>
          </a:r>
        </a:p>
      </cdr:txBody>
    </cdr:sp>
  </cdr:relSizeAnchor>
  <cdr:relSizeAnchor xmlns:cdr="http://schemas.openxmlformats.org/drawingml/2006/chartDrawing">
    <cdr:from>
      <cdr:x>0.02391</cdr:x>
      <cdr:y>0.49511</cdr:y>
    </cdr:from>
    <cdr:to>
      <cdr:x>0.28357</cdr:x>
      <cdr:y>0.55382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09549" y="1606550"/>
          <a:ext cx="227541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100" b="1"/>
            <a:t>Bangunan bukan kediaman</a:t>
          </a:r>
        </a:p>
      </cdr:txBody>
    </cdr:sp>
  </cdr:relSizeAnchor>
  <cdr:relSizeAnchor xmlns:cdr="http://schemas.openxmlformats.org/drawingml/2006/chartDrawing">
    <cdr:from>
      <cdr:x>0.28835</cdr:x>
      <cdr:y>0.05871</cdr:y>
    </cdr:from>
    <cdr:to>
      <cdr:x>0.42827</cdr:x>
      <cdr:y>0.13046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26824" y="190510"/>
          <a:ext cx="1226119" cy="232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MY" sz="1000" b="1">
              <a:latin typeface="Arial" panose="020B0604020202020204" pitchFamily="34" charset="0"/>
              <a:cs typeface="Arial" panose="020B0604020202020204" pitchFamily="34" charset="0"/>
            </a:rPr>
            <a:t>Sektor swasta</a:t>
          </a:r>
        </a:p>
      </cdr:txBody>
    </cdr:sp>
  </cdr:relSizeAnchor>
  <cdr:relSizeAnchor xmlns:cdr="http://schemas.openxmlformats.org/drawingml/2006/chartDrawing">
    <cdr:from>
      <cdr:x>0.02633</cdr:x>
      <cdr:y>0.33203</cdr:y>
    </cdr:from>
    <cdr:to>
      <cdr:x>0.28599</cdr:x>
      <cdr:y>0.39074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30717" y="1077383"/>
          <a:ext cx="227541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100" b="1"/>
            <a:t>Kejuruteraan awam</a:t>
          </a:r>
        </a:p>
      </cdr:txBody>
    </cdr:sp>
  </cdr:relSizeAnchor>
  <cdr:relSizeAnchor xmlns:cdr="http://schemas.openxmlformats.org/drawingml/2006/chartDrawing">
    <cdr:from>
      <cdr:x>0.02391</cdr:x>
      <cdr:y>0.49511</cdr:y>
    </cdr:from>
    <cdr:to>
      <cdr:x>0.28357</cdr:x>
      <cdr:y>0.55382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209549" y="1606550"/>
          <a:ext cx="227541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100" b="1"/>
            <a:t>Bangunan bukan kediaman</a:t>
          </a:r>
        </a:p>
      </cdr:txBody>
    </cdr:sp>
  </cdr:relSizeAnchor>
  <cdr:relSizeAnchor xmlns:cdr="http://schemas.openxmlformats.org/drawingml/2006/chartDrawing">
    <cdr:from>
      <cdr:x>0.02391</cdr:x>
      <cdr:y>0.63209</cdr:y>
    </cdr:from>
    <cdr:to>
      <cdr:x>0.28357</cdr:x>
      <cdr:y>0.6908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09550" y="2051050"/>
          <a:ext cx="227541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100" b="1"/>
            <a:t>Bangunan kediaman</a:t>
          </a:r>
        </a:p>
      </cdr:txBody>
    </cdr:sp>
  </cdr:relSizeAnchor>
  <cdr:relSizeAnchor xmlns:cdr="http://schemas.openxmlformats.org/drawingml/2006/chartDrawing">
    <cdr:from>
      <cdr:x>0.41522</cdr:x>
      <cdr:y>0.88338</cdr:y>
    </cdr:from>
    <cdr:to>
      <cdr:x>0.55514</cdr:x>
      <cdr:y>0.95513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638550" y="2804731"/>
          <a:ext cx="1226119" cy="22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000" b="1">
              <a:latin typeface="Arial" panose="020B0604020202020204" pitchFamily="34" charset="0"/>
              <a:cs typeface="Arial" panose="020B0604020202020204" pitchFamily="34" charset="0"/>
            </a:rPr>
            <a:t>Nilai kerja pembinaan (RM bilion)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0.68691</cdr:x>
      <cdr:y>0.05219</cdr:y>
    </cdr:from>
    <cdr:to>
      <cdr:x>0.82683</cdr:x>
      <cdr:y>0.12394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19363" y="169345"/>
          <a:ext cx="1226119" cy="232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MY" sz="1000" b="1" i="1">
              <a:latin typeface="Arial" panose="020B0604020202020204" pitchFamily="34" charset="0"/>
              <a:cs typeface="Arial" panose="020B0604020202020204" pitchFamily="34" charset="0"/>
            </a:rPr>
            <a:t>Public sector</a:t>
          </a:r>
        </a:p>
      </cdr:txBody>
    </cdr:sp>
  </cdr:relSizeAnchor>
  <cdr:relSizeAnchor xmlns:cdr="http://schemas.openxmlformats.org/drawingml/2006/chartDrawing">
    <cdr:from>
      <cdr:x>0.02415</cdr:x>
      <cdr:y>0.17613</cdr:y>
    </cdr:from>
    <cdr:to>
      <cdr:x>0.28382</cdr:x>
      <cdr:y>0.23483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1665" y="571504"/>
          <a:ext cx="227541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100" b="1" i="1"/>
            <a:t>Special trades activities</a:t>
          </a:r>
        </a:p>
      </cdr:txBody>
    </cdr:sp>
  </cdr:relSizeAnchor>
  <cdr:relSizeAnchor xmlns:cdr="http://schemas.openxmlformats.org/drawingml/2006/chartDrawing">
    <cdr:from>
      <cdr:x>0.28835</cdr:x>
      <cdr:y>0.05871</cdr:y>
    </cdr:from>
    <cdr:to>
      <cdr:x>0.42827</cdr:x>
      <cdr:y>0.13046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526824" y="190510"/>
          <a:ext cx="1226119" cy="232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MY" sz="1000" b="1" i="1">
              <a:latin typeface="Arial" panose="020B0604020202020204" pitchFamily="34" charset="0"/>
              <a:cs typeface="Arial" panose="020B0604020202020204" pitchFamily="34" charset="0"/>
            </a:rPr>
            <a:t>Private</a:t>
          </a:r>
          <a:r>
            <a:rPr lang="en-MY" sz="1000" b="1" i="1" baseline="0">
              <a:latin typeface="Arial" panose="020B0604020202020204" pitchFamily="34" charset="0"/>
              <a:cs typeface="Arial" panose="020B0604020202020204" pitchFamily="34" charset="0"/>
            </a:rPr>
            <a:t> sector</a:t>
          </a:r>
          <a:endParaRPr lang="en-MY" sz="1000" b="1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0.02512</cdr:x>
      <cdr:y>0.34536</cdr:y>
    </cdr:from>
    <cdr:to>
      <cdr:x>0.28478</cdr:x>
      <cdr:y>0.40407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220146" y="1096529"/>
          <a:ext cx="2275400" cy="1864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100" b="1" i="1"/>
            <a:t>Civil engineering</a:t>
          </a:r>
        </a:p>
      </cdr:txBody>
    </cdr:sp>
  </cdr:relSizeAnchor>
  <cdr:relSizeAnchor xmlns:cdr="http://schemas.openxmlformats.org/drawingml/2006/chartDrawing">
    <cdr:from>
      <cdr:x>0.0227</cdr:x>
      <cdr:y>0.49178</cdr:y>
    </cdr:from>
    <cdr:to>
      <cdr:x>0.28236</cdr:x>
      <cdr:y>0.55049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8939" y="1561393"/>
          <a:ext cx="2275401" cy="186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100" b="1" i="1"/>
            <a:t>Non-residential building</a:t>
          </a:r>
        </a:p>
      </cdr:txBody>
    </cdr:sp>
  </cdr:relSizeAnchor>
  <cdr:relSizeAnchor xmlns:cdr="http://schemas.openxmlformats.org/drawingml/2006/chartDrawing">
    <cdr:from>
      <cdr:x>0.02391</cdr:x>
      <cdr:y>0.63209</cdr:y>
    </cdr:from>
    <cdr:to>
      <cdr:x>0.28357</cdr:x>
      <cdr:y>0.6908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09550" y="2051050"/>
          <a:ext cx="2275416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100" b="1" i="1"/>
            <a:t>Residential buildings</a:t>
          </a:r>
        </a:p>
      </cdr:txBody>
    </cdr:sp>
  </cdr:relSizeAnchor>
  <cdr:relSizeAnchor xmlns:cdr="http://schemas.openxmlformats.org/drawingml/2006/chartDrawing">
    <cdr:from>
      <cdr:x>0.39831</cdr:x>
      <cdr:y>0.88338</cdr:y>
    </cdr:from>
    <cdr:to>
      <cdr:x>0.53823</cdr:x>
      <cdr:y>0.95513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490407" y="2804734"/>
          <a:ext cx="1226119" cy="227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MY" sz="1000" b="0" i="1">
              <a:latin typeface="Arial" panose="020B0604020202020204" pitchFamily="34" charset="0"/>
              <a:cs typeface="Arial" panose="020B0604020202020204" pitchFamily="34" charset="0"/>
            </a:rPr>
            <a:t>Value of construction work done (RM billion)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10</xdr:col>
      <xdr:colOff>152400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xmlns="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9</xdr:col>
      <xdr:colOff>466725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xmlns="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56"/>
  <sheetViews>
    <sheetView view="pageBreakPreview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21" sqref="J21"/>
    </sheetView>
  </sheetViews>
  <sheetFormatPr defaultColWidth="8.85546875" defaultRowHeight="15"/>
  <cols>
    <col min="1" max="1" width="4.7109375" style="625" customWidth="1"/>
    <col min="2" max="2" width="51.42578125" style="461" customWidth="1"/>
    <col min="3" max="3" width="12.5703125" style="461" customWidth="1"/>
    <col min="4" max="4" width="15" style="461" customWidth="1"/>
    <col min="5" max="5" width="9" style="461" customWidth="1"/>
    <col min="6" max="7" width="8.85546875" style="539"/>
    <col min="8" max="8" width="17.85546875" style="892" customWidth="1"/>
    <col min="9" max="9" width="8.85546875" style="982"/>
    <col min="10" max="10" width="15.5703125" style="892" customWidth="1"/>
    <col min="11" max="11" width="16.140625" style="539" bestFit="1" customWidth="1"/>
    <col min="12" max="12" width="9" style="539" bestFit="1" customWidth="1"/>
    <col min="13" max="16384" width="8.85546875" style="539"/>
  </cols>
  <sheetData>
    <row r="1" spans="1:15" ht="21" customHeight="1">
      <c r="A1" s="1034">
        <v>1</v>
      </c>
      <c r="B1" s="611" t="s">
        <v>563</v>
      </c>
    </row>
    <row r="2" spans="1:15" ht="21" customHeight="1">
      <c r="A2" s="1034"/>
      <c r="B2" s="612" t="s">
        <v>564</v>
      </c>
    </row>
    <row r="3" spans="1:15" ht="9.9499999999999993" customHeight="1" thickBot="1">
      <c r="E3" s="626"/>
    </row>
    <row r="4" spans="1:15" ht="5.0999999999999996" customHeight="1">
      <c r="A4" s="627"/>
      <c r="B4" s="628"/>
      <c r="C4" s="628"/>
      <c r="D4" s="629"/>
      <c r="E4" s="630"/>
    </row>
    <row r="5" spans="1:15" ht="45.75" customHeight="1">
      <c r="A5" s="631"/>
      <c r="B5" s="609" t="s">
        <v>470</v>
      </c>
      <c r="C5" s="609" t="s">
        <v>471</v>
      </c>
      <c r="D5" s="615" t="s">
        <v>472</v>
      </c>
      <c r="E5" s="632"/>
    </row>
    <row r="6" spans="1:15" ht="24.95" customHeight="1" thickBot="1">
      <c r="A6" s="633"/>
      <c r="B6" s="634"/>
      <c r="C6" s="634"/>
      <c r="D6" s="635" t="s">
        <v>1</v>
      </c>
      <c r="E6" s="636" t="s">
        <v>2</v>
      </c>
    </row>
    <row r="7" spans="1:15" ht="9.9499999999999993" customHeight="1">
      <c r="A7" s="637"/>
      <c r="C7" s="638"/>
      <c r="E7" s="626"/>
    </row>
    <row r="8" spans="1:15" s="549" customFormat="1" ht="15" customHeight="1">
      <c r="A8" s="639" t="s">
        <v>3</v>
      </c>
      <c r="B8" s="640" t="s">
        <v>346</v>
      </c>
      <c r="C8" s="608">
        <v>4100</v>
      </c>
      <c r="D8" s="896">
        <v>14704459.549193289</v>
      </c>
      <c r="E8" s="973">
        <v>53.227163223075117</v>
      </c>
      <c r="F8" s="853"/>
      <c r="G8" s="893"/>
      <c r="H8" s="894"/>
      <c r="I8" s="983"/>
      <c r="J8" s="893"/>
      <c r="K8" s="895"/>
      <c r="L8" s="895"/>
      <c r="M8" s="893"/>
      <c r="N8" s="893"/>
      <c r="O8" s="778"/>
    </row>
    <row r="9" spans="1:15" s="549" customFormat="1" ht="15" customHeight="1">
      <c r="A9" s="641"/>
      <c r="B9" s="642" t="s">
        <v>4</v>
      </c>
      <c r="C9" s="608"/>
      <c r="D9" s="896"/>
      <c r="E9" s="973"/>
      <c r="F9" s="853"/>
      <c r="G9" s="893"/>
      <c r="H9" s="894"/>
      <c r="I9" s="983"/>
      <c r="J9" s="893"/>
      <c r="K9" s="895"/>
      <c r="L9" s="895"/>
      <c r="M9" s="893"/>
      <c r="N9" s="893"/>
      <c r="O9" s="778"/>
    </row>
    <row r="10" spans="1:15" s="549" customFormat="1" ht="15" customHeight="1">
      <c r="A10" s="641"/>
      <c r="B10" s="643"/>
      <c r="C10" s="608"/>
      <c r="D10" s="896"/>
      <c r="E10" s="973"/>
      <c r="F10" s="853"/>
      <c r="G10" s="893"/>
      <c r="H10" s="894"/>
      <c r="I10" s="983"/>
      <c r="J10" s="893"/>
      <c r="K10" s="895"/>
      <c r="L10" s="895"/>
      <c r="M10" s="893"/>
      <c r="N10" s="893"/>
      <c r="O10" s="778"/>
    </row>
    <row r="11" spans="1:15" s="549" customFormat="1" ht="15" customHeight="1">
      <c r="A11" s="639" t="s">
        <v>5</v>
      </c>
      <c r="B11" s="640" t="s">
        <v>6</v>
      </c>
      <c r="C11" s="608">
        <v>4210</v>
      </c>
      <c r="D11" s="896">
        <v>5978156.4701592186</v>
      </c>
      <c r="E11" s="973">
        <v>21.639714750869864</v>
      </c>
      <c r="F11" s="853"/>
      <c r="G11" s="893"/>
      <c r="H11" s="894"/>
      <c r="I11" s="983"/>
      <c r="J11" s="893"/>
      <c r="K11" s="895"/>
      <c r="L11" s="895"/>
      <c r="M11" s="893"/>
      <c r="N11" s="893"/>
      <c r="O11" s="778"/>
    </row>
    <row r="12" spans="1:15" s="549" customFormat="1" ht="15" customHeight="1">
      <c r="A12" s="641"/>
      <c r="B12" s="642" t="s">
        <v>7</v>
      </c>
      <c r="C12" s="608"/>
      <c r="D12" s="896"/>
      <c r="E12" s="973"/>
      <c r="F12" s="853"/>
      <c r="G12" s="893"/>
      <c r="H12" s="894"/>
      <c r="I12" s="983"/>
      <c r="J12" s="893"/>
      <c r="K12" s="895"/>
      <c r="L12" s="895"/>
      <c r="M12" s="893"/>
      <c r="N12" s="893"/>
      <c r="O12" s="778"/>
    </row>
    <row r="13" spans="1:15" s="549" customFormat="1" ht="15" customHeight="1">
      <c r="A13" s="641"/>
      <c r="B13" s="643"/>
      <c r="C13" s="608"/>
      <c r="D13" s="896"/>
      <c r="E13" s="973"/>
      <c r="F13" s="853"/>
      <c r="G13" s="893"/>
      <c r="H13" s="894"/>
      <c r="I13" s="983"/>
      <c r="J13" s="893"/>
      <c r="K13" s="895"/>
      <c r="L13" s="895"/>
      <c r="M13" s="893"/>
      <c r="N13" s="893"/>
      <c r="O13" s="778"/>
    </row>
    <row r="14" spans="1:15" s="549" customFormat="1" ht="15" customHeight="1">
      <c r="A14" s="639" t="s">
        <v>8</v>
      </c>
      <c r="B14" s="640" t="s">
        <v>9</v>
      </c>
      <c r="C14" s="608">
        <v>4220</v>
      </c>
      <c r="D14" s="896">
        <v>2820134.5127052777</v>
      </c>
      <c r="E14" s="973">
        <v>10.208315342472165</v>
      </c>
      <c r="F14" s="853"/>
      <c r="G14" s="893"/>
      <c r="H14" s="894"/>
      <c r="I14" s="983"/>
      <c r="J14" s="893"/>
      <c r="K14" s="895"/>
      <c r="L14" s="895"/>
      <c r="M14" s="893"/>
      <c r="N14" s="893"/>
      <c r="O14" s="778"/>
    </row>
    <row r="15" spans="1:15" s="549" customFormat="1" ht="15" customHeight="1">
      <c r="A15" s="639"/>
      <c r="B15" s="642" t="s">
        <v>10</v>
      </c>
      <c r="C15" s="608"/>
      <c r="D15" s="896"/>
      <c r="E15" s="973"/>
      <c r="F15" s="853"/>
      <c r="G15" s="893"/>
      <c r="H15" s="894"/>
      <c r="I15" s="983"/>
      <c r="J15" s="893"/>
      <c r="K15" s="895"/>
      <c r="L15" s="895"/>
      <c r="M15" s="893"/>
      <c r="N15" s="893"/>
      <c r="O15" s="778"/>
    </row>
    <row r="16" spans="1:15" s="549" customFormat="1" ht="15" customHeight="1">
      <c r="A16" s="639"/>
      <c r="B16" s="644"/>
      <c r="C16" s="608"/>
      <c r="D16" s="896"/>
      <c r="E16" s="973"/>
      <c r="F16" s="853"/>
      <c r="G16" s="893"/>
      <c r="H16" s="894"/>
      <c r="I16" s="983"/>
      <c r="J16" s="893"/>
      <c r="K16" s="895"/>
      <c r="L16" s="895"/>
      <c r="M16" s="893"/>
      <c r="N16" s="893"/>
      <c r="O16" s="778"/>
    </row>
    <row r="17" spans="1:15" s="549" customFormat="1" ht="31.5">
      <c r="A17" s="639" t="s">
        <v>12</v>
      </c>
      <c r="B17" s="640" t="s">
        <v>13</v>
      </c>
      <c r="C17" s="608">
        <v>4290</v>
      </c>
      <c r="D17" s="896">
        <v>1229458.5000213492</v>
      </c>
      <c r="E17" s="973">
        <v>4.4503905796540222</v>
      </c>
      <c r="F17" s="853"/>
      <c r="G17" s="893"/>
      <c r="H17" s="894"/>
      <c r="I17" s="983"/>
      <c r="J17" s="893"/>
      <c r="K17" s="895"/>
      <c r="L17" s="895"/>
      <c r="M17" s="893"/>
      <c r="N17" s="893"/>
      <c r="O17" s="778"/>
    </row>
    <row r="18" spans="1:15" s="549" customFormat="1" ht="30">
      <c r="A18" s="639"/>
      <c r="B18" s="642" t="s">
        <v>345</v>
      </c>
      <c r="C18" s="608"/>
      <c r="D18" s="896"/>
      <c r="E18" s="973"/>
      <c r="F18" s="853"/>
      <c r="G18" s="893"/>
      <c r="H18" s="894"/>
      <c r="I18" s="983"/>
      <c r="J18" s="893"/>
      <c r="K18" s="895"/>
      <c r="L18" s="895"/>
      <c r="M18" s="893"/>
      <c r="N18" s="893"/>
      <c r="O18" s="778"/>
    </row>
    <row r="19" spans="1:15" s="549" customFormat="1" ht="15" customHeight="1">
      <c r="A19" s="639"/>
      <c r="B19" s="645"/>
      <c r="C19" s="608"/>
      <c r="D19" s="896"/>
      <c r="E19" s="973"/>
      <c r="F19" s="853"/>
      <c r="H19" s="803"/>
      <c r="I19" s="983"/>
      <c r="J19" s="893"/>
      <c r="K19" s="895"/>
    </row>
    <row r="20" spans="1:15" s="549" customFormat="1" ht="15" customHeight="1">
      <c r="A20" s="639" t="s">
        <v>14</v>
      </c>
      <c r="B20" s="640" t="s">
        <v>15</v>
      </c>
      <c r="C20" s="608">
        <v>4311</v>
      </c>
      <c r="D20" s="896">
        <v>23344.809000000001</v>
      </c>
      <c r="E20" s="973">
        <v>8.4503476982442566E-2</v>
      </c>
      <c r="F20" s="853"/>
      <c r="H20" s="803"/>
      <c r="I20" s="983"/>
      <c r="J20" s="893"/>
      <c r="K20" s="895"/>
    </row>
    <row r="21" spans="1:15" s="549" customFormat="1" ht="15" customHeight="1">
      <c r="A21" s="639"/>
      <c r="B21" s="642" t="s">
        <v>16</v>
      </c>
      <c r="C21" s="608"/>
      <c r="D21" s="896"/>
      <c r="E21" s="973"/>
      <c r="F21" s="853"/>
      <c r="H21" s="803"/>
      <c r="I21" s="983"/>
      <c r="J21" s="893"/>
      <c r="K21" s="895"/>
      <c r="O21" s="724"/>
    </row>
    <row r="22" spans="1:15" s="549" customFormat="1" ht="15" customHeight="1">
      <c r="A22" s="639"/>
      <c r="B22" s="645"/>
      <c r="C22" s="608"/>
      <c r="D22" s="896"/>
      <c r="E22" s="973"/>
      <c r="F22" s="853"/>
      <c r="H22" s="803"/>
      <c r="I22" s="983"/>
      <c r="J22" s="893"/>
      <c r="K22" s="895"/>
    </row>
    <row r="23" spans="1:15" s="549" customFormat="1" ht="15" customHeight="1">
      <c r="A23" s="639" t="s">
        <v>17</v>
      </c>
      <c r="B23" s="640" t="s">
        <v>18</v>
      </c>
      <c r="C23" s="608">
        <v>4312</v>
      </c>
      <c r="D23" s="896">
        <v>384590.94</v>
      </c>
      <c r="E23" s="973">
        <v>1.3921412527275741</v>
      </c>
      <c r="F23" s="853"/>
      <c r="H23" s="803"/>
      <c r="I23" s="983"/>
      <c r="J23" s="893"/>
      <c r="K23" s="895"/>
    </row>
    <row r="24" spans="1:15" s="549" customFormat="1" ht="15" customHeight="1">
      <c r="A24" s="639"/>
      <c r="B24" s="642" t="s">
        <v>547</v>
      </c>
      <c r="C24" s="608"/>
      <c r="D24" s="896"/>
      <c r="E24" s="973"/>
      <c r="F24" s="853"/>
      <c r="H24" s="803"/>
      <c r="I24" s="983"/>
      <c r="J24" s="893"/>
      <c r="K24" s="895"/>
    </row>
    <row r="25" spans="1:15" s="549" customFormat="1" ht="15" customHeight="1">
      <c r="A25" s="639"/>
      <c r="B25" s="645"/>
      <c r="C25" s="608"/>
      <c r="D25" s="896"/>
      <c r="E25" s="973"/>
      <c r="F25" s="853"/>
      <c r="H25" s="803"/>
      <c r="I25" s="983"/>
      <c r="J25" s="893"/>
      <c r="K25" s="895"/>
    </row>
    <row r="26" spans="1:15" s="549" customFormat="1" ht="15" customHeight="1">
      <c r="A26" s="639" t="s">
        <v>351</v>
      </c>
      <c r="B26" s="640" t="s">
        <v>19</v>
      </c>
      <c r="C26" s="608">
        <v>4321</v>
      </c>
      <c r="D26" s="896">
        <v>698877.67412549513</v>
      </c>
      <c r="E26" s="973">
        <v>2.5297955296617234</v>
      </c>
      <c r="F26" s="853"/>
      <c r="H26" s="803"/>
      <c r="I26" s="983"/>
      <c r="J26" s="893"/>
      <c r="K26" s="895"/>
    </row>
    <row r="27" spans="1:15" s="549" customFormat="1" ht="15" customHeight="1">
      <c r="A27" s="639"/>
      <c r="B27" s="642" t="s">
        <v>347</v>
      </c>
      <c r="C27" s="608"/>
      <c r="D27" s="896"/>
      <c r="E27" s="973"/>
      <c r="F27" s="853"/>
      <c r="H27" s="803"/>
      <c r="I27" s="983"/>
      <c r="J27" s="893"/>
      <c r="K27" s="895"/>
    </row>
    <row r="28" spans="1:15" s="549" customFormat="1" ht="15" customHeight="1">
      <c r="A28" s="639"/>
      <c r="B28" s="645"/>
      <c r="C28" s="608"/>
      <c r="D28" s="896"/>
      <c r="E28" s="973"/>
      <c r="F28" s="853"/>
      <c r="H28" s="803"/>
      <c r="I28" s="983"/>
      <c r="J28" s="893"/>
      <c r="K28" s="895"/>
    </row>
    <row r="29" spans="1:15" s="549" customFormat="1" ht="31.5">
      <c r="A29" s="639" t="s">
        <v>352</v>
      </c>
      <c r="B29" s="640" t="s">
        <v>348</v>
      </c>
      <c r="C29" s="608">
        <v>4322</v>
      </c>
      <c r="D29" s="896">
        <v>738712.59316768171</v>
      </c>
      <c r="E29" s="973">
        <v>2.6739898627307532</v>
      </c>
      <c r="F29" s="853"/>
      <c r="H29" s="803"/>
      <c r="I29" s="983"/>
      <c r="J29" s="893"/>
      <c r="K29" s="895"/>
    </row>
    <row r="30" spans="1:15" s="549" customFormat="1" ht="15" customHeight="1">
      <c r="A30" s="639"/>
      <c r="B30" s="642" t="s">
        <v>349</v>
      </c>
      <c r="C30" s="608"/>
      <c r="D30" s="896"/>
      <c r="E30" s="973"/>
      <c r="F30" s="853"/>
      <c r="H30" s="803"/>
      <c r="I30" s="983"/>
      <c r="J30" s="893"/>
      <c r="K30" s="895"/>
    </row>
    <row r="31" spans="1:15" s="549" customFormat="1" ht="15" customHeight="1">
      <c r="A31" s="639"/>
      <c r="B31" s="645"/>
      <c r="C31" s="608"/>
      <c r="D31" s="896"/>
      <c r="E31" s="973"/>
      <c r="F31" s="853"/>
      <c r="H31" s="803"/>
      <c r="I31" s="983"/>
      <c r="J31" s="893"/>
      <c r="K31" s="895"/>
    </row>
    <row r="32" spans="1:15" s="549" customFormat="1" ht="15" customHeight="1">
      <c r="A32" s="639" t="s">
        <v>20</v>
      </c>
      <c r="B32" s="640" t="s">
        <v>21</v>
      </c>
      <c r="C32" s="608">
        <v>4329</v>
      </c>
      <c r="D32" s="896">
        <v>176238.90326755113</v>
      </c>
      <c r="E32" s="973">
        <v>0.63794910918656167</v>
      </c>
      <c r="F32" s="853"/>
      <c r="H32" s="803"/>
      <c r="I32" s="983"/>
      <c r="J32" s="893"/>
      <c r="K32" s="895"/>
    </row>
    <row r="33" spans="1:11" s="549" customFormat="1" ht="15" customHeight="1">
      <c r="A33" s="639"/>
      <c r="B33" s="642" t="s">
        <v>350</v>
      </c>
      <c r="C33" s="608"/>
      <c r="D33" s="896"/>
      <c r="E33" s="973"/>
      <c r="F33" s="853"/>
      <c r="H33" s="803"/>
      <c r="I33" s="983"/>
      <c r="J33" s="893"/>
      <c r="K33" s="895"/>
    </row>
    <row r="34" spans="1:11" s="549" customFormat="1" ht="15" customHeight="1">
      <c r="A34" s="639"/>
      <c r="B34" s="645"/>
      <c r="C34" s="608"/>
      <c r="D34" s="896"/>
      <c r="E34" s="973"/>
      <c r="F34" s="853"/>
      <c r="H34" s="803"/>
      <c r="I34" s="983"/>
      <c r="J34" s="893"/>
      <c r="K34" s="895"/>
    </row>
    <row r="35" spans="1:11" s="549" customFormat="1" ht="15" customHeight="1">
      <c r="A35" s="639" t="s">
        <v>22</v>
      </c>
      <c r="B35" s="640" t="s">
        <v>23</v>
      </c>
      <c r="C35" s="608">
        <v>4330</v>
      </c>
      <c r="D35" s="896">
        <v>410498.10150717036</v>
      </c>
      <c r="E35" s="973">
        <v>1.4859199264405007</v>
      </c>
      <c r="F35" s="853"/>
      <c r="H35" s="803"/>
      <c r="I35" s="983"/>
      <c r="J35" s="893"/>
      <c r="K35" s="895"/>
    </row>
    <row r="36" spans="1:11" s="549" customFormat="1" ht="15" customHeight="1">
      <c r="A36" s="639"/>
      <c r="B36" s="642" t="s">
        <v>24</v>
      </c>
      <c r="C36" s="608"/>
      <c r="D36" s="896"/>
      <c r="E36" s="973"/>
      <c r="F36" s="853"/>
      <c r="H36" s="803"/>
      <c r="I36" s="983"/>
      <c r="J36" s="893"/>
      <c r="K36" s="895"/>
    </row>
    <row r="37" spans="1:11" s="549" customFormat="1" ht="15" customHeight="1">
      <c r="A37" s="639"/>
      <c r="B37" s="645"/>
      <c r="C37" s="608"/>
      <c r="D37" s="896"/>
      <c r="E37" s="973"/>
      <c r="F37" s="853"/>
      <c r="H37" s="803"/>
      <c r="I37" s="983"/>
      <c r="J37" s="893"/>
      <c r="K37" s="895"/>
    </row>
    <row r="38" spans="1:11" s="549" customFormat="1" ht="15" customHeight="1">
      <c r="A38" s="639" t="s">
        <v>25</v>
      </c>
      <c r="B38" s="640" t="s">
        <v>26</v>
      </c>
      <c r="C38" s="608">
        <v>4390</v>
      </c>
      <c r="D38" s="896">
        <v>461384.10523375077</v>
      </c>
      <c r="E38" s="973">
        <v>1.6701169461992647</v>
      </c>
      <c r="F38" s="853"/>
      <c r="H38" s="803"/>
      <c r="I38" s="983"/>
      <c r="J38" s="893"/>
      <c r="K38" s="895"/>
    </row>
    <row r="39" spans="1:11" s="549" customFormat="1" ht="15" customHeight="1">
      <c r="A39" s="646"/>
      <c r="B39" s="642" t="s">
        <v>548</v>
      </c>
      <c r="C39" s="647"/>
      <c r="D39" s="896"/>
      <c r="E39" s="973"/>
      <c r="F39" s="853"/>
      <c r="H39" s="803"/>
      <c r="I39" s="983"/>
      <c r="J39" s="893"/>
      <c r="K39" s="895"/>
    </row>
    <row r="40" spans="1:11" s="549" customFormat="1" ht="9.9499999999999993" customHeight="1">
      <c r="A40" s="641"/>
      <c r="B40" s="643"/>
      <c r="C40" s="647"/>
      <c r="D40" s="896"/>
      <c r="E40" s="973"/>
      <c r="F40" s="853"/>
      <c r="H40" s="803"/>
      <c r="I40" s="983"/>
      <c r="J40" s="893"/>
      <c r="K40" s="895"/>
    </row>
    <row r="41" spans="1:11" s="547" customFormat="1" ht="35.1" customHeight="1" thickBot="1">
      <c r="A41" s="576"/>
      <c r="B41" s="577" t="s">
        <v>473</v>
      </c>
      <c r="C41" s="578"/>
      <c r="D41" s="513">
        <v>27625856.158380788</v>
      </c>
      <c r="E41" s="974">
        <v>100</v>
      </c>
      <c r="F41" s="624"/>
      <c r="G41" s="610"/>
      <c r="H41" s="804"/>
      <c r="I41" s="984"/>
      <c r="J41" s="893"/>
      <c r="K41" s="895"/>
    </row>
    <row r="42" spans="1:11">
      <c r="D42" s="463"/>
      <c r="E42" s="626"/>
    </row>
    <row r="43" spans="1:11">
      <c r="E43" s="626"/>
    </row>
    <row r="44" spans="1:11">
      <c r="D44" s="463"/>
      <c r="E44" s="626"/>
    </row>
    <row r="45" spans="1:11" ht="9.75" customHeight="1">
      <c r="D45" s="463"/>
      <c r="E45" s="626"/>
    </row>
    <row r="46" spans="1:11">
      <c r="D46" s="463"/>
      <c r="E46" s="626"/>
    </row>
    <row r="47" spans="1:11">
      <c r="D47" s="463"/>
      <c r="E47" s="626"/>
    </row>
    <row r="48" spans="1:11">
      <c r="B48" s="463"/>
      <c r="D48" s="463"/>
      <c r="E48" s="626"/>
    </row>
    <row r="49" spans="4:5">
      <c r="D49" s="463"/>
      <c r="E49" s="626"/>
    </row>
    <row r="50" spans="4:5">
      <c r="D50" s="463"/>
      <c r="E50" s="626"/>
    </row>
    <row r="51" spans="4:5">
      <c r="D51" s="463"/>
      <c r="E51" s="626"/>
    </row>
    <row r="52" spans="4:5">
      <c r="D52" s="463"/>
      <c r="E52" s="626"/>
    </row>
    <row r="53" spans="4:5">
      <c r="D53" s="463"/>
      <c r="E53" s="626"/>
    </row>
    <row r="54" spans="4:5">
      <c r="D54" s="463"/>
      <c r="E54" s="626"/>
    </row>
    <row r="55" spans="4:5">
      <c r="D55" s="463"/>
      <c r="E55" s="626"/>
    </row>
    <row r="56" spans="4:5">
      <c r="D56" s="463"/>
      <c r="E56" s="626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9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/>
  <cols>
    <col min="1" max="1" width="1.28515625" style="9" customWidth="1"/>
    <col min="2" max="2" width="10.85546875" style="9" customWidth="1"/>
    <col min="3" max="3" width="13.85546875" style="269" customWidth="1"/>
    <col min="4" max="4" width="11.140625" style="9" customWidth="1"/>
    <col min="5" max="5" width="8" style="9" customWidth="1"/>
    <col min="6" max="6" width="8" style="216" customWidth="1"/>
    <col min="7" max="7" width="12.42578125" style="9" customWidth="1"/>
    <col min="8" max="8" width="8.140625" style="9" customWidth="1"/>
    <col min="9" max="9" width="8.140625" style="216" customWidth="1"/>
    <col min="10" max="10" width="11.140625" style="9" customWidth="1"/>
    <col min="11" max="11" width="7.140625" style="9" customWidth="1"/>
    <col min="12" max="12" width="7.140625" style="216" customWidth="1"/>
    <col min="13" max="13" width="12.28515625" style="9" customWidth="1"/>
    <col min="14" max="14" width="7.28515625" style="34" customWidth="1"/>
    <col min="15" max="15" width="7.28515625" style="200" customWidth="1"/>
    <col min="16" max="16" width="12.28515625" style="9" customWidth="1"/>
    <col min="17" max="17" width="9.85546875" style="281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>
      <c r="B1" s="1109" t="s">
        <v>211</v>
      </c>
      <c r="C1" s="1109"/>
      <c r="D1" s="1109"/>
      <c r="E1" s="1109"/>
      <c r="F1" s="1109"/>
      <c r="G1" s="1109"/>
      <c r="H1" s="1109"/>
      <c r="I1" s="1109"/>
      <c r="J1" s="1109"/>
      <c r="K1" s="1109"/>
      <c r="L1" s="1109"/>
      <c r="M1" s="1109"/>
      <c r="N1" s="1109"/>
      <c r="O1" s="1109"/>
      <c r="P1" s="1117"/>
      <c r="Q1" s="272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>
      <c r="B2" s="1118" t="s">
        <v>212</v>
      </c>
      <c r="C2" s="1118"/>
      <c r="D2" s="1118"/>
      <c r="E2" s="1118"/>
      <c r="F2" s="1118"/>
      <c r="G2" s="1118"/>
      <c r="H2" s="1118"/>
      <c r="I2" s="1118"/>
      <c r="J2" s="1118"/>
      <c r="K2" s="1118"/>
      <c r="L2" s="1118"/>
      <c r="M2" s="1118"/>
      <c r="N2" s="1118"/>
      <c r="O2" s="1118"/>
      <c r="P2" s="1102"/>
      <c r="Q2" s="273"/>
      <c r="R2" s="348"/>
      <c r="S2" s="348"/>
      <c r="T2" s="19"/>
      <c r="U2" s="19"/>
      <c r="V2" s="19"/>
      <c r="W2" s="19"/>
      <c r="X2" s="19"/>
      <c r="Y2" s="19"/>
    </row>
    <row r="3" spans="1:25" ht="3.75" customHeight="1" thickBot="1">
      <c r="A3" s="4"/>
      <c r="B3" s="5"/>
      <c r="C3" s="287"/>
      <c r="D3" s="6"/>
      <c r="E3" s="6"/>
      <c r="F3" s="204"/>
      <c r="G3" s="6"/>
      <c r="H3" s="6"/>
      <c r="I3" s="204"/>
      <c r="J3" s="6"/>
      <c r="K3" s="6"/>
      <c r="L3" s="204"/>
      <c r="M3" s="6"/>
      <c r="N3" s="196"/>
      <c r="O3" s="225"/>
      <c r="P3" s="8"/>
      <c r="Q3" s="279"/>
      <c r="R3" s="8"/>
      <c r="S3" s="8"/>
    </row>
    <row r="4" spans="1:25" ht="4.5" customHeight="1">
      <c r="A4" s="10"/>
      <c r="B4" s="10"/>
      <c r="C4" s="288"/>
      <c r="D4" s="8"/>
      <c r="E4" s="8"/>
      <c r="F4" s="205"/>
      <c r="G4" s="8"/>
      <c r="H4" s="8"/>
      <c r="I4" s="205"/>
      <c r="J4" s="8"/>
      <c r="K4" s="8"/>
      <c r="L4" s="205"/>
      <c r="M4" s="8"/>
      <c r="N4" s="196"/>
      <c r="O4" s="225"/>
      <c r="P4" s="8"/>
      <c r="Q4" s="279"/>
      <c r="R4" s="8"/>
      <c r="S4" s="8"/>
    </row>
    <row r="5" spans="1:25" ht="7.5" customHeight="1">
      <c r="A5" s="10" t="s">
        <v>135</v>
      </c>
      <c r="B5" s="11"/>
      <c r="C5" s="1119" t="s">
        <v>136</v>
      </c>
      <c r="D5" s="1106" t="s">
        <v>137</v>
      </c>
      <c r="E5" s="1117"/>
      <c r="F5" s="233"/>
      <c r="G5" s="1106" t="s">
        <v>138</v>
      </c>
      <c r="H5" s="1117"/>
      <c r="I5" s="233"/>
      <c r="J5" s="1106" t="s">
        <v>139</v>
      </c>
      <c r="K5" s="1121"/>
      <c r="L5" s="238"/>
      <c r="M5" s="1106" t="s">
        <v>140</v>
      </c>
      <c r="N5" s="1122"/>
      <c r="O5" s="244"/>
      <c r="P5" s="12"/>
      <c r="Q5" s="274"/>
      <c r="R5" s="337"/>
      <c r="S5" s="337"/>
    </row>
    <row r="6" spans="1:25" ht="19.5" customHeight="1">
      <c r="A6" s="10"/>
      <c r="B6" s="13"/>
      <c r="C6" s="1120"/>
      <c r="D6" s="1117"/>
      <c r="E6" s="1117"/>
      <c r="F6" s="233"/>
      <c r="G6" s="1117"/>
      <c r="H6" s="1117"/>
      <c r="I6" s="233"/>
      <c r="J6" s="1121"/>
      <c r="K6" s="1121"/>
      <c r="L6" s="238"/>
      <c r="M6" s="1117"/>
      <c r="N6" s="1122"/>
      <c r="O6" s="244"/>
      <c r="P6" s="12"/>
      <c r="Q6" s="275"/>
      <c r="R6" s="344"/>
      <c r="S6" s="344"/>
    </row>
    <row r="7" spans="1:25" ht="12.75" customHeight="1">
      <c r="A7" s="10"/>
      <c r="B7" s="14"/>
      <c r="C7" s="289" t="s">
        <v>141</v>
      </c>
      <c r="D7" s="1101" t="s">
        <v>142</v>
      </c>
      <c r="E7" s="1102"/>
      <c r="F7" s="234"/>
      <c r="G7" s="1101" t="s">
        <v>143</v>
      </c>
      <c r="H7" s="1102"/>
      <c r="I7" s="234"/>
      <c r="J7" s="1101" t="s">
        <v>144</v>
      </c>
      <c r="K7" s="1124"/>
      <c r="L7" s="239"/>
      <c r="M7" s="1126" t="s">
        <v>145</v>
      </c>
      <c r="N7" s="1122"/>
      <c r="O7" s="244"/>
      <c r="P7" s="15"/>
      <c r="Q7" s="276"/>
      <c r="R7" s="341"/>
      <c r="S7" s="341"/>
    </row>
    <row r="8" spans="1:25" ht="18" customHeight="1">
      <c r="A8" s="10"/>
      <c r="B8" s="16"/>
      <c r="C8" s="290"/>
      <c r="D8" s="1123"/>
      <c r="E8" s="1123"/>
      <c r="F8" s="235"/>
      <c r="G8" s="1123"/>
      <c r="H8" s="1123"/>
      <c r="I8" s="235"/>
      <c r="J8" s="1125"/>
      <c r="K8" s="1125"/>
      <c r="L8" s="239"/>
      <c r="M8" s="1098" t="s">
        <v>146</v>
      </c>
      <c r="N8" s="1127"/>
      <c r="O8" s="226"/>
      <c r="P8" s="15"/>
      <c r="Q8" s="277"/>
      <c r="R8" s="345"/>
      <c r="S8" s="345"/>
    </row>
    <row r="9" spans="1:25" ht="16.5" customHeight="1" thickBot="1">
      <c r="A9" s="10"/>
      <c r="B9" s="16"/>
      <c r="C9" s="291"/>
      <c r="D9" s="1099" t="s">
        <v>1</v>
      </c>
      <c r="E9" s="1116"/>
      <c r="F9" s="1116"/>
      <c r="G9" s="1116"/>
      <c r="H9" s="1116"/>
      <c r="I9" s="1116"/>
      <c r="J9" s="1116"/>
      <c r="K9" s="1116"/>
      <c r="L9" s="240"/>
      <c r="M9" s="17" t="s">
        <v>147</v>
      </c>
      <c r="N9" s="17" t="s">
        <v>148</v>
      </c>
      <c r="O9" s="208"/>
      <c r="P9" s="18"/>
      <c r="Q9" s="247"/>
      <c r="R9" s="19"/>
      <c r="S9" s="19"/>
    </row>
    <row r="10" spans="1:25" ht="16.5" customHeight="1" thickTop="1">
      <c r="A10" s="10"/>
      <c r="B10" s="16"/>
      <c r="C10" s="315" t="s">
        <v>221</v>
      </c>
      <c r="D10" s="338">
        <v>4315</v>
      </c>
      <c r="E10" s="18"/>
      <c r="F10" s="18"/>
      <c r="G10" s="18">
        <v>8585</v>
      </c>
      <c r="H10" s="18"/>
      <c r="I10" s="18"/>
      <c r="J10" s="18"/>
      <c r="K10" s="18"/>
      <c r="L10" s="316"/>
      <c r="M10" s="23"/>
      <c r="N10" s="23"/>
      <c r="O10" s="208"/>
      <c r="P10" s="18"/>
      <c r="Q10" s="247"/>
      <c r="R10" s="19"/>
      <c r="S10" s="19"/>
    </row>
    <row r="11" spans="1:25" ht="16.5" customHeight="1">
      <c r="A11" s="10"/>
      <c r="B11" s="16"/>
      <c r="C11" s="288" t="s">
        <v>219</v>
      </c>
      <c r="D11" s="60">
        <v>4420</v>
      </c>
      <c r="E11" s="193"/>
      <c r="F11" s="206"/>
      <c r="G11" s="189">
        <v>8781</v>
      </c>
      <c r="H11" s="193"/>
      <c r="I11" s="206"/>
      <c r="J11" s="1110">
        <f>P62</f>
        <v>17661.141300662508</v>
      </c>
      <c r="K11" s="1110"/>
      <c r="L11" s="222"/>
      <c r="M11" s="25">
        <f>(J11-J12)/J12*100</f>
        <v>10.126003716048876</v>
      </c>
      <c r="N11" s="26">
        <f>(J11-J17)/J17*100</f>
        <v>12.915678669282707</v>
      </c>
      <c r="O11" s="227"/>
      <c r="P11" s="18"/>
      <c r="Q11" s="247"/>
      <c r="R11" s="19"/>
      <c r="S11" s="19"/>
    </row>
    <row r="12" spans="1:25" ht="16.5" customHeight="1">
      <c r="A12" s="10"/>
      <c r="B12" s="187"/>
      <c r="C12" s="288" t="s">
        <v>217</v>
      </c>
      <c r="D12" s="60">
        <v>4181</v>
      </c>
      <c r="E12" s="188"/>
      <c r="F12" s="206"/>
      <c r="G12" s="189">
        <v>8259</v>
      </c>
      <c r="H12" s="188"/>
      <c r="I12" s="206"/>
      <c r="J12" s="1110">
        <f>P63</f>
        <v>16037.212560804761</v>
      </c>
      <c r="K12" s="1110"/>
      <c r="L12" s="222"/>
      <c r="M12" s="25">
        <f>(J12-J13)/J13*100</f>
        <v>6.6265743171771749</v>
      </c>
      <c r="N12" s="26">
        <f>(J12-J18)/J18*100</f>
        <v>7.7118178575106517</v>
      </c>
      <c r="O12" s="227"/>
      <c r="P12" s="190"/>
      <c r="Q12" s="247"/>
      <c r="R12" s="19"/>
      <c r="S12" s="19"/>
    </row>
    <row r="13" spans="1:25" ht="24.75" customHeight="1">
      <c r="A13" s="4"/>
      <c r="B13" s="8"/>
      <c r="C13" s="335" t="s">
        <v>210</v>
      </c>
      <c r="D13" s="122">
        <v>3982</v>
      </c>
      <c r="E13" s="122"/>
      <c r="F13" s="207"/>
      <c r="G13" s="149">
        <v>7648</v>
      </c>
      <c r="H13" s="149"/>
      <c r="I13" s="218"/>
      <c r="J13" s="1110">
        <f>P64</f>
        <v>15040.54</v>
      </c>
      <c r="K13" s="1110"/>
      <c r="L13" s="222"/>
      <c r="M13" s="25">
        <f>(J13-J14)/J14*100</f>
        <v>-3.0858548309244975</v>
      </c>
      <c r="N13" s="26">
        <f>(J13-J19)/J19*100</f>
        <v>-5.9495997998999446</v>
      </c>
      <c r="O13" s="227"/>
      <c r="P13" s="20"/>
      <c r="Q13" s="278"/>
      <c r="R13" s="22"/>
      <c r="S13" s="22"/>
    </row>
    <row r="14" spans="1:25" s="150" customFormat="1" ht="18" customHeight="1">
      <c r="A14" s="335"/>
      <c r="B14" s="122"/>
      <c r="C14" s="335" t="s">
        <v>208</v>
      </c>
      <c r="D14" s="122">
        <v>4153</v>
      </c>
      <c r="E14" s="122"/>
      <c r="F14" s="207"/>
      <c r="G14" s="149">
        <v>7766</v>
      </c>
      <c r="H14" s="149"/>
      <c r="I14" s="218"/>
      <c r="J14" s="1110">
        <f>P65</f>
        <v>15519.44762424558</v>
      </c>
      <c r="K14" s="1110"/>
      <c r="L14" s="222"/>
      <c r="M14" s="25">
        <f>(J14-J17)/J17*100</f>
        <v>-0.77713941406828013</v>
      </c>
      <c r="N14" s="26">
        <f>(J14-J20)/J20*100</f>
        <v>8.7557647109010546</v>
      </c>
      <c r="O14" s="227"/>
      <c r="P14" s="149"/>
      <c r="Q14" s="26"/>
      <c r="R14" s="340"/>
      <c r="S14" s="340"/>
      <c r="T14" s="339"/>
      <c r="U14" s="339"/>
      <c r="V14" s="339"/>
      <c r="W14" s="339"/>
      <c r="X14" s="339"/>
      <c r="Y14" s="339"/>
    </row>
    <row r="15" spans="1:25" s="150" customFormat="1" ht="18" customHeight="1">
      <c r="A15" s="335"/>
      <c r="B15" s="122"/>
      <c r="C15" s="335"/>
      <c r="D15" s="122"/>
      <c r="E15" s="122"/>
      <c r="F15" s="207"/>
      <c r="G15" s="149"/>
      <c r="H15" s="149"/>
      <c r="I15" s="218"/>
      <c r="J15" s="340"/>
      <c r="K15" s="340"/>
      <c r="L15" s="222"/>
      <c r="M15" s="25"/>
      <c r="N15" s="26"/>
      <c r="O15" s="227"/>
      <c r="P15" s="149"/>
      <c r="Q15" s="26"/>
      <c r="R15" s="340"/>
      <c r="S15" s="340"/>
      <c r="T15" s="339"/>
      <c r="U15" s="339"/>
      <c r="V15" s="339"/>
      <c r="W15" s="339"/>
      <c r="X15" s="339"/>
      <c r="Y15" s="339"/>
    </row>
    <row r="16" spans="1:25" ht="18" customHeight="1">
      <c r="A16" s="4"/>
      <c r="B16" s="8"/>
      <c r="C16" s="292"/>
      <c r="D16" s="8"/>
      <c r="E16" s="8"/>
      <c r="F16" s="205"/>
      <c r="G16" s="20"/>
      <c r="H16" s="20"/>
      <c r="I16" s="219"/>
      <c r="J16" s="20"/>
      <c r="K16" s="20"/>
      <c r="L16" s="219"/>
      <c r="M16" s="20"/>
      <c r="N16" s="21"/>
      <c r="O16" s="228"/>
      <c r="P16" s="20"/>
      <c r="Q16" s="278"/>
      <c r="R16" s="22"/>
      <c r="S16" s="22"/>
    </row>
    <row r="17" spans="1:19" s="9" customFormat="1" ht="18.75" customHeight="1">
      <c r="A17" s="4"/>
      <c r="B17" s="8"/>
      <c r="C17" s="335" t="s">
        <v>207</v>
      </c>
      <c r="D17" s="138">
        <v>4387</v>
      </c>
      <c r="E17" s="23"/>
      <c r="F17" s="208"/>
      <c r="G17" s="137">
        <v>8038</v>
      </c>
      <c r="H17" s="137"/>
      <c r="I17" s="220"/>
      <c r="J17" s="1111">
        <f>P66</f>
        <v>15641</v>
      </c>
      <c r="K17" s="1112"/>
      <c r="L17" s="241"/>
      <c r="M17" s="25">
        <f>(J17-J18)/J18*100</f>
        <v>5.0507085768016662</v>
      </c>
      <c r="N17" s="26">
        <f>(J17-J22)/J22*100</f>
        <v>11.857255238503898</v>
      </c>
      <c r="O17" s="227"/>
      <c r="P17" s="20"/>
      <c r="Q17" s="278"/>
      <c r="R17" s="22"/>
      <c r="S17" s="22"/>
    </row>
    <row r="18" spans="1:19" s="9" customFormat="1" ht="18" customHeight="1">
      <c r="A18" s="4"/>
      <c r="B18" s="8"/>
      <c r="C18" s="335" t="s">
        <v>202</v>
      </c>
      <c r="D18" s="138">
        <v>4447</v>
      </c>
      <c r="E18" s="23"/>
      <c r="F18" s="208"/>
      <c r="G18" s="137">
        <v>8065</v>
      </c>
      <c r="H18" s="137"/>
      <c r="I18" s="220"/>
      <c r="J18" s="1111">
        <f>P67</f>
        <v>14889</v>
      </c>
      <c r="K18" s="1112"/>
      <c r="L18" s="241"/>
      <c r="M18" s="25">
        <f>(J18-J19)/J19*100</f>
        <v>-6.8971985992996503</v>
      </c>
      <c r="N18" s="26">
        <f>(J18-J23)/J23*100</f>
        <v>0.16145307769929365</v>
      </c>
      <c r="O18" s="227"/>
      <c r="P18" s="20"/>
      <c r="Q18" s="278"/>
      <c r="R18" s="22"/>
      <c r="S18" s="22"/>
    </row>
    <row r="19" spans="1:19" s="9" customFormat="1" ht="20.100000000000001" customHeight="1">
      <c r="A19" s="4"/>
      <c r="B19" s="8"/>
      <c r="C19" s="335" t="s">
        <v>149</v>
      </c>
      <c r="D19" s="28">
        <v>4294</v>
      </c>
      <c r="E19" s="4"/>
      <c r="F19" s="209"/>
      <c r="G19" s="137">
        <v>7571</v>
      </c>
      <c r="H19" s="20"/>
      <c r="I19" s="219"/>
      <c r="J19" s="1111">
        <f>P68</f>
        <v>15992</v>
      </c>
      <c r="K19" s="1112"/>
      <c r="L19" s="241"/>
      <c r="M19" s="25">
        <f>(J19-J20)/J20*100</f>
        <v>12.067274001401541</v>
      </c>
      <c r="N19" s="26">
        <f>(J19-J24)/J24*100</f>
        <v>2.2702564430517365</v>
      </c>
      <c r="O19" s="227"/>
      <c r="P19" s="20"/>
      <c r="Q19" s="278"/>
      <c r="R19" s="22"/>
      <c r="S19" s="22"/>
    </row>
    <row r="20" spans="1:19" s="9" customFormat="1" ht="20.100000000000001" customHeight="1">
      <c r="A20" s="4"/>
      <c r="B20" s="8"/>
      <c r="C20" s="335" t="s">
        <v>150</v>
      </c>
      <c r="D20" s="28">
        <v>4242</v>
      </c>
      <c r="E20" s="4"/>
      <c r="F20" s="209"/>
      <c r="G20" s="137">
        <v>7344</v>
      </c>
      <c r="H20" s="20"/>
      <c r="I20" s="219"/>
      <c r="J20" s="1111">
        <f>P69</f>
        <v>14270</v>
      </c>
      <c r="K20" s="1113"/>
      <c r="L20" s="242"/>
      <c r="M20" s="25">
        <f>(J20-J22)/J22*100</f>
        <v>2.0524923120932561</v>
      </c>
      <c r="N20" s="26">
        <f>(J20-J25)/J25*100</f>
        <v>-8.125160958022148</v>
      </c>
      <c r="O20" s="227"/>
      <c r="P20" s="20"/>
      <c r="Q20" s="278"/>
      <c r="R20" s="22"/>
      <c r="S20" s="22"/>
    </row>
    <row r="21" spans="1:19" s="9" customFormat="1" ht="20.100000000000001" customHeight="1">
      <c r="A21" s="4"/>
      <c r="B21" s="8"/>
      <c r="C21" s="292"/>
      <c r="D21" s="4"/>
      <c r="E21" s="4"/>
      <c r="F21" s="209"/>
      <c r="G21" s="22"/>
      <c r="H21" s="20"/>
      <c r="I21" s="219"/>
      <c r="J21" s="20"/>
      <c r="K21" s="20"/>
      <c r="L21" s="219"/>
      <c r="M21" s="20"/>
      <c r="N21" s="26"/>
      <c r="O21" s="227"/>
      <c r="P21" s="20"/>
      <c r="Q21" s="278"/>
      <c r="R21" s="22"/>
      <c r="S21" s="22"/>
    </row>
    <row r="22" spans="1:19" s="9" customFormat="1" ht="20.100000000000001" customHeight="1">
      <c r="A22" s="4"/>
      <c r="B22" s="8"/>
      <c r="C22" s="335" t="s">
        <v>151</v>
      </c>
      <c r="D22" s="28">
        <v>4260</v>
      </c>
      <c r="E22" s="4"/>
      <c r="F22" s="209"/>
      <c r="G22" s="137">
        <v>7348</v>
      </c>
      <c r="H22" s="20"/>
      <c r="I22" s="219"/>
      <c r="J22" s="1114">
        <f>P70</f>
        <v>13983</v>
      </c>
      <c r="K22" s="1115"/>
      <c r="L22" s="243"/>
      <c r="M22" s="25">
        <f>(J22-J23)/J23*100</f>
        <v>-5.9334006054490418</v>
      </c>
      <c r="N22" s="26">
        <f>(J22-J27)/J27*100</f>
        <v>-15.627828395583176</v>
      </c>
      <c r="O22" s="227"/>
      <c r="P22" s="20"/>
      <c r="Q22" s="278"/>
      <c r="R22" s="22"/>
      <c r="S22" s="22"/>
    </row>
    <row r="23" spans="1:19" s="9" customFormat="1" ht="20.100000000000001" customHeight="1">
      <c r="A23" s="4"/>
      <c r="B23" s="8"/>
      <c r="C23" s="335" t="s">
        <v>152</v>
      </c>
      <c r="D23" s="28">
        <v>4170</v>
      </c>
      <c r="E23" s="4"/>
      <c r="F23" s="209"/>
      <c r="G23" s="137">
        <v>7235</v>
      </c>
      <c r="H23" s="20"/>
      <c r="I23" s="219"/>
      <c r="J23" s="1114">
        <f>P71</f>
        <v>14865</v>
      </c>
      <c r="K23" s="1115"/>
      <c r="L23" s="243"/>
      <c r="M23" s="25">
        <f>(J23-J24)/J24*100</f>
        <v>-4.9370083775660296</v>
      </c>
      <c r="N23" s="26">
        <f>(J23-J28)/J28*100</f>
        <v>-3.6492092299714805</v>
      </c>
      <c r="O23" s="227"/>
      <c r="P23" s="20"/>
      <c r="Q23" s="278"/>
      <c r="R23" s="22"/>
      <c r="S23" s="22"/>
    </row>
    <row r="24" spans="1:19" s="9" customFormat="1" ht="20.100000000000001" customHeight="1">
      <c r="A24" s="4"/>
      <c r="B24" s="8"/>
      <c r="C24" s="335" t="s">
        <v>153</v>
      </c>
      <c r="D24" s="28">
        <v>4167</v>
      </c>
      <c r="E24" s="4"/>
      <c r="F24" s="209"/>
      <c r="G24" s="28">
        <v>7223</v>
      </c>
      <c r="H24" s="20"/>
      <c r="I24" s="219"/>
      <c r="J24" s="1114">
        <f>P72</f>
        <v>15637</v>
      </c>
      <c r="K24" s="1115"/>
      <c r="L24" s="243"/>
      <c r="M24" s="25">
        <f>(J24-J25)/J25*100</f>
        <v>0.67602369302086018</v>
      </c>
      <c r="N24" s="26">
        <v>18.899999999999999</v>
      </c>
      <c r="O24" s="227"/>
      <c r="P24" s="20"/>
      <c r="Q24" s="29"/>
      <c r="R24" s="27"/>
      <c r="S24" s="27"/>
    </row>
    <row r="25" spans="1:19" s="9" customFormat="1" ht="20.100000000000001" customHeight="1">
      <c r="A25" s="4"/>
      <c r="B25" s="8"/>
      <c r="C25" s="335" t="s">
        <v>154</v>
      </c>
      <c r="D25" s="28">
        <v>3939</v>
      </c>
      <c r="E25" s="4"/>
      <c r="F25" s="209"/>
      <c r="G25" s="28">
        <v>7008</v>
      </c>
      <c r="H25" s="20"/>
      <c r="I25" s="219"/>
      <c r="J25" s="1103">
        <f>P73</f>
        <v>15532</v>
      </c>
      <c r="K25" s="1112"/>
      <c r="L25" s="241"/>
      <c r="M25" s="25">
        <f>(J25-J27)/J27*100</f>
        <v>-6.281300911120498</v>
      </c>
      <c r="N25" s="26">
        <f>(J25-J30)/J30*100</f>
        <v>17.898891756490055</v>
      </c>
      <c r="O25" s="227"/>
      <c r="P25" s="20"/>
      <c r="Q25" s="29"/>
      <c r="R25" s="27"/>
      <c r="S25" s="27"/>
    </row>
    <row r="26" spans="1:19" s="9" customFormat="1" ht="20.100000000000001" customHeight="1">
      <c r="A26" s="4"/>
      <c r="B26" s="8"/>
      <c r="C26" s="335"/>
      <c r="D26" s="28"/>
      <c r="E26" s="4"/>
      <c r="F26" s="209"/>
      <c r="G26" s="28"/>
      <c r="H26" s="20"/>
      <c r="I26" s="219"/>
      <c r="J26" s="333"/>
      <c r="K26" s="334"/>
      <c r="L26" s="223"/>
      <c r="M26" s="25"/>
      <c r="N26" s="26"/>
      <c r="O26" s="227"/>
      <c r="P26" s="20"/>
      <c r="Q26" s="29"/>
      <c r="R26" s="27"/>
      <c r="S26" s="27"/>
    </row>
    <row r="27" spans="1:19" s="9" customFormat="1" ht="20.100000000000001" customHeight="1">
      <c r="A27" s="4"/>
      <c r="B27" s="8"/>
      <c r="C27" s="335" t="s">
        <v>155</v>
      </c>
      <c r="D27" s="28">
        <v>4209</v>
      </c>
      <c r="E27" s="4"/>
      <c r="F27" s="209"/>
      <c r="G27" s="28">
        <v>7626</v>
      </c>
      <c r="H27" s="20"/>
      <c r="I27" s="219"/>
      <c r="J27" s="1103">
        <f>P74</f>
        <v>16573</v>
      </c>
      <c r="K27" s="1098"/>
      <c r="L27" s="223"/>
      <c r="M27" s="25">
        <f>(J27-J28)/J28*100</f>
        <v>7.4215711693025668</v>
      </c>
      <c r="N27" s="26">
        <f>(J27-J32)/J32*100</f>
        <v>21.967912864292021</v>
      </c>
      <c r="O27" s="227"/>
      <c r="P27" s="20"/>
      <c r="Q27" s="29"/>
      <c r="R27" s="27"/>
      <c r="S27" s="27"/>
    </row>
    <row r="28" spans="1:19" s="9" customFormat="1" ht="20.100000000000001" customHeight="1">
      <c r="A28" s="4"/>
      <c r="B28" s="23"/>
      <c r="C28" s="335" t="s">
        <v>156</v>
      </c>
      <c r="D28" s="28">
        <v>4188</v>
      </c>
      <c r="E28" s="28"/>
      <c r="F28" s="146"/>
      <c r="G28" s="28">
        <v>7707</v>
      </c>
      <c r="H28" s="24"/>
      <c r="I28" s="221"/>
      <c r="J28" s="1103">
        <f>P75</f>
        <v>15428</v>
      </c>
      <c r="K28" s="1103"/>
      <c r="L28" s="224"/>
      <c r="M28" s="25">
        <f>(J28-J29)/J29*100</f>
        <v>17.358892438764641</v>
      </c>
      <c r="N28" s="26">
        <f>(J28-J33)/J33*100</f>
        <v>8.3679057208918977</v>
      </c>
      <c r="O28" s="227"/>
      <c r="P28" s="24"/>
      <c r="Q28" s="29"/>
      <c r="R28" s="27"/>
      <c r="S28" s="27"/>
    </row>
    <row r="29" spans="1:19" s="9" customFormat="1" ht="20.100000000000001" customHeight="1">
      <c r="A29" s="4"/>
      <c r="B29" s="23"/>
      <c r="C29" s="335" t="s">
        <v>157</v>
      </c>
      <c r="D29" s="28">
        <v>4186</v>
      </c>
      <c r="E29" s="28"/>
      <c r="F29" s="146"/>
      <c r="G29" s="28">
        <v>7738</v>
      </c>
      <c r="H29" s="24"/>
      <c r="I29" s="221"/>
      <c r="J29" s="1103">
        <f>P76</f>
        <v>13146</v>
      </c>
      <c r="K29" s="1103"/>
      <c r="L29" s="224"/>
      <c r="M29" s="25">
        <f>(J29-J30)/J30*100</f>
        <v>-0.21253985122210414</v>
      </c>
      <c r="N29" s="26">
        <f>(J29-J34)/J34*100</f>
        <v>-1.145089629205174</v>
      </c>
      <c r="O29" s="227"/>
      <c r="P29" s="24"/>
      <c r="Q29" s="29"/>
      <c r="R29" s="27"/>
      <c r="S29" s="27"/>
    </row>
    <row r="30" spans="1:19" s="9" customFormat="1" ht="20.100000000000001" customHeight="1">
      <c r="A30" s="4"/>
      <c r="B30" s="23"/>
      <c r="C30" s="335" t="s">
        <v>158</v>
      </c>
      <c r="D30" s="28">
        <v>4405</v>
      </c>
      <c r="E30" s="28"/>
      <c r="F30" s="146"/>
      <c r="G30" s="28">
        <v>8648</v>
      </c>
      <c r="H30" s="24"/>
      <c r="I30" s="221"/>
      <c r="J30" s="1103">
        <f>P77</f>
        <v>13174</v>
      </c>
      <c r="K30" s="1103"/>
      <c r="L30" s="224"/>
      <c r="M30" s="25">
        <f>(J30-J32)/J32*100</f>
        <v>-3.0468060052987931</v>
      </c>
      <c r="N30" s="26">
        <f>(J30-J35)/J35*100</f>
        <v>10.352479668148696</v>
      </c>
      <c r="O30" s="227"/>
      <c r="P30" s="24"/>
      <c r="Q30" s="29"/>
      <c r="R30" s="27"/>
      <c r="S30" s="27"/>
    </row>
    <row r="31" spans="1:19" s="9" customFormat="1" ht="20.100000000000001" customHeight="1">
      <c r="B31" s="23"/>
      <c r="C31" s="27"/>
      <c r="D31" s="28"/>
      <c r="E31" s="28"/>
      <c r="F31" s="146"/>
      <c r="G31" s="28"/>
      <c r="H31" s="24"/>
      <c r="I31" s="221"/>
      <c r="J31" s="24"/>
      <c r="K31" s="24"/>
      <c r="L31" s="221"/>
      <c r="M31" s="25"/>
      <c r="N31" s="29"/>
      <c r="O31" s="147"/>
      <c r="P31" s="24"/>
      <c r="Q31" s="29"/>
      <c r="R31" s="27"/>
      <c r="S31" s="27"/>
    </row>
    <row r="32" spans="1:19" s="9" customFormat="1" ht="20.100000000000001" customHeight="1">
      <c r="B32" s="23"/>
      <c r="C32" s="335" t="s">
        <v>159</v>
      </c>
      <c r="D32" s="28">
        <v>4200</v>
      </c>
      <c r="E32" s="28"/>
      <c r="F32" s="146"/>
      <c r="G32" s="28">
        <v>8652</v>
      </c>
      <c r="H32" s="24"/>
      <c r="I32" s="221"/>
      <c r="J32" s="1103">
        <f>P78</f>
        <v>13588</v>
      </c>
      <c r="K32" s="1103"/>
      <c r="L32" s="224"/>
      <c r="M32" s="25">
        <f>(J32-J33)/J33*100</f>
        <v>-4.5564491226679342</v>
      </c>
      <c r="N32" s="29"/>
      <c r="O32" s="147"/>
      <c r="P32" s="24"/>
      <c r="Q32" s="29"/>
      <c r="R32" s="27"/>
      <c r="S32" s="27"/>
    </row>
    <row r="33" spans="1:25" ht="20.100000000000001" customHeight="1">
      <c r="B33" s="23"/>
      <c r="C33" s="335" t="s">
        <v>160</v>
      </c>
      <c r="D33" s="28">
        <v>4121</v>
      </c>
      <c r="E33" s="28"/>
      <c r="F33" s="146"/>
      <c r="G33" s="28">
        <v>8911</v>
      </c>
      <c r="H33" s="24"/>
      <c r="I33" s="221"/>
      <c r="J33" s="1103">
        <f>P79</f>
        <v>14236.687419000002</v>
      </c>
      <c r="K33" s="1103"/>
      <c r="L33" s="224"/>
      <c r="M33" s="25">
        <f>(J33-J34)/J34*100</f>
        <v>7.0566300610274979</v>
      </c>
      <c r="N33" s="29"/>
      <c r="O33" s="147"/>
      <c r="P33" s="24"/>
      <c r="Q33" s="29"/>
      <c r="R33" s="27"/>
      <c r="S33" s="27"/>
    </row>
    <row r="34" spans="1:25" ht="20.100000000000001" customHeight="1">
      <c r="B34" s="23"/>
      <c r="C34" s="335" t="s">
        <v>161</v>
      </c>
      <c r="D34" s="28">
        <v>4018</v>
      </c>
      <c r="E34" s="28"/>
      <c r="F34" s="146"/>
      <c r="G34" s="28">
        <v>8862</v>
      </c>
      <c r="H34" s="24"/>
      <c r="I34" s="221"/>
      <c r="J34" s="1103">
        <f>P80</f>
        <v>13298.277193</v>
      </c>
      <c r="K34" s="1103"/>
      <c r="L34" s="224"/>
      <c r="M34" s="25">
        <f>(J34-J35)/J35*100</f>
        <v>11.393491996503567</v>
      </c>
      <c r="N34" s="29"/>
      <c r="O34" s="147"/>
      <c r="P34" s="24"/>
      <c r="Q34" s="29"/>
      <c r="R34" s="27"/>
      <c r="S34" s="27"/>
    </row>
    <row r="35" spans="1:25" ht="20.100000000000001" customHeight="1">
      <c r="B35" s="23"/>
      <c r="C35" s="335" t="s">
        <v>162</v>
      </c>
      <c r="D35" s="28">
        <v>4048</v>
      </c>
      <c r="E35" s="28"/>
      <c r="F35" s="146"/>
      <c r="G35" s="28">
        <v>8930</v>
      </c>
      <c r="H35" s="24"/>
      <c r="I35" s="221"/>
      <c r="J35" s="1103">
        <f>P81</f>
        <v>11938.109627999998</v>
      </c>
      <c r="K35" s="1103"/>
      <c r="L35" s="224"/>
      <c r="M35" s="25"/>
      <c r="N35" s="29"/>
      <c r="O35" s="147"/>
      <c r="P35" s="24"/>
      <c r="Q35" s="29"/>
      <c r="R35" s="27"/>
      <c r="S35" s="27"/>
    </row>
    <row r="36" spans="1:25" ht="6" customHeight="1" thickBot="1">
      <c r="A36" s="30"/>
      <c r="B36" s="30"/>
      <c r="C36" s="293"/>
      <c r="D36" s="31"/>
      <c r="E36" s="31"/>
      <c r="F36" s="210"/>
      <c r="G36" s="31"/>
      <c r="H36" s="31"/>
      <c r="I36" s="210"/>
      <c r="J36" s="31"/>
      <c r="K36" s="31"/>
      <c r="L36" s="210"/>
      <c r="M36" s="31"/>
      <c r="N36" s="32"/>
      <c r="O36" s="229"/>
      <c r="P36" s="33"/>
      <c r="Q36" s="280"/>
      <c r="R36" s="33"/>
      <c r="S36" s="33"/>
    </row>
    <row r="37" spans="1:25">
      <c r="A37" s="30"/>
      <c r="D37" s="2"/>
      <c r="E37" s="2"/>
      <c r="F37" s="211"/>
      <c r="G37" s="2"/>
      <c r="H37" s="2"/>
      <c r="I37" s="211"/>
      <c r="J37" s="2"/>
      <c r="K37" s="2"/>
      <c r="L37" s="211"/>
      <c r="M37" s="2"/>
      <c r="N37" s="32"/>
      <c r="O37" s="229"/>
      <c r="P37" s="33"/>
      <c r="Q37" s="280"/>
      <c r="R37" s="33"/>
      <c r="S37" s="33"/>
    </row>
    <row r="38" spans="1:25">
      <c r="A38" s="30"/>
      <c r="D38" s="2"/>
      <c r="E38" s="2"/>
      <c r="F38" s="211"/>
      <c r="G38" s="2"/>
      <c r="H38" s="2"/>
      <c r="I38" s="211"/>
      <c r="J38" s="2"/>
      <c r="K38" s="2"/>
      <c r="L38" s="211"/>
      <c r="M38" s="2"/>
      <c r="N38" s="32"/>
      <c r="O38" s="229"/>
      <c r="P38" s="33"/>
      <c r="Q38" s="280"/>
      <c r="R38" s="33"/>
      <c r="S38" s="33"/>
    </row>
    <row r="39" spans="1:25">
      <c r="A39" s="30"/>
      <c r="D39" s="2"/>
      <c r="E39" s="2"/>
      <c r="F39" s="211"/>
      <c r="G39" s="2"/>
      <c r="H39" s="2"/>
      <c r="I39" s="211"/>
      <c r="J39" s="2"/>
      <c r="K39" s="2"/>
      <c r="L39" s="211"/>
      <c r="M39" s="2"/>
      <c r="N39" s="32"/>
      <c r="O39" s="229"/>
      <c r="P39" s="33"/>
      <c r="Q39" s="280"/>
      <c r="R39" s="33"/>
      <c r="S39" s="33"/>
    </row>
    <row r="40" spans="1:25">
      <c r="A40" s="30"/>
      <c r="D40" s="2"/>
      <c r="E40" s="2"/>
      <c r="F40" s="211"/>
      <c r="G40" s="2"/>
      <c r="H40" s="2"/>
      <c r="I40" s="211"/>
      <c r="J40" s="2"/>
      <c r="K40" s="2"/>
      <c r="L40" s="211"/>
      <c r="M40" s="2"/>
      <c r="N40" s="32"/>
      <c r="O40" s="229"/>
      <c r="P40" s="33"/>
      <c r="Q40" s="280"/>
      <c r="R40" s="33"/>
      <c r="S40" s="33"/>
    </row>
    <row r="41" spans="1:25">
      <c r="D41" s="2"/>
      <c r="E41" s="2"/>
      <c r="F41" s="211"/>
      <c r="G41" s="2"/>
      <c r="H41" s="2"/>
      <c r="I41" s="211"/>
      <c r="J41" s="2"/>
      <c r="K41" s="2"/>
      <c r="L41" s="211"/>
      <c r="M41" s="2"/>
      <c r="P41" s="2"/>
      <c r="R41" s="2"/>
      <c r="S41" s="2"/>
    </row>
    <row r="42" spans="1:25">
      <c r="A42" s="1104" t="s">
        <v>213</v>
      </c>
      <c r="B42" s="1104"/>
      <c r="C42" s="1104"/>
      <c r="D42" s="1104"/>
      <c r="E42" s="1104"/>
      <c r="F42" s="1104"/>
      <c r="G42" s="1104"/>
      <c r="H42" s="1104"/>
      <c r="I42" s="1104"/>
      <c r="J42" s="1104"/>
      <c r="K42" s="1104"/>
      <c r="L42" s="1104"/>
      <c r="M42" s="1104"/>
      <c r="N42" s="1104"/>
      <c r="O42" s="1104"/>
      <c r="P42" s="1104"/>
      <c r="Q42" s="1104"/>
      <c r="R42" s="347"/>
      <c r="S42" s="347"/>
    </row>
    <row r="43" spans="1:25">
      <c r="A43" s="1105" t="s">
        <v>214</v>
      </c>
      <c r="B43" s="1105"/>
      <c r="C43" s="1105"/>
      <c r="D43" s="1105"/>
      <c r="E43" s="1105"/>
      <c r="F43" s="1105"/>
      <c r="G43" s="1105"/>
      <c r="H43" s="1105"/>
      <c r="I43" s="1105"/>
      <c r="J43" s="1105"/>
      <c r="K43" s="1105"/>
      <c r="L43" s="1105"/>
      <c r="M43" s="1105"/>
      <c r="N43" s="1105"/>
      <c r="O43" s="1105"/>
      <c r="P43" s="1105"/>
      <c r="Q43" s="1105"/>
      <c r="R43" s="348"/>
      <c r="S43" s="348"/>
    </row>
    <row r="44" spans="1:25" ht="13.5" thickBot="1">
      <c r="A44" s="35"/>
      <c r="B44" s="6"/>
      <c r="C44" s="287"/>
      <c r="D44" s="6"/>
      <c r="E44" s="6"/>
      <c r="F44" s="204"/>
      <c r="G44" s="6"/>
      <c r="H44" s="6"/>
      <c r="I44" s="204"/>
      <c r="J44" s="6"/>
      <c r="K44" s="6"/>
      <c r="L44" s="204"/>
      <c r="M44" s="6"/>
      <c r="N44" s="36"/>
      <c r="O44" s="230"/>
      <c r="P44" s="6"/>
      <c r="Q44" s="282"/>
      <c r="R44" s="8"/>
      <c r="S44" s="8"/>
    </row>
    <row r="45" spans="1:25">
      <c r="A45" s="10"/>
      <c r="B45" s="10"/>
      <c r="C45" s="292"/>
      <c r="D45" s="8"/>
      <c r="E45" s="8"/>
      <c r="F45" s="205"/>
      <c r="G45" s="8"/>
      <c r="H45" s="8"/>
      <c r="I45" s="205"/>
      <c r="J45" s="8"/>
      <c r="K45" s="8"/>
      <c r="L45" s="205"/>
      <c r="M45" s="8"/>
      <c r="N45" s="196"/>
      <c r="O45" s="225"/>
      <c r="P45" s="8"/>
      <c r="Q45" s="279"/>
      <c r="R45" s="8"/>
      <c r="S45" s="8"/>
    </row>
    <row r="46" spans="1:25" ht="30" customHeight="1">
      <c r="B46" s="1106" t="s">
        <v>163</v>
      </c>
      <c r="C46" s="1106"/>
      <c r="D46" s="1106" t="s">
        <v>164</v>
      </c>
      <c r="E46" s="1106"/>
      <c r="F46" s="212"/>
      <c r="G46" s="1106" t="s">
        <v>165</v>
      </c>
      <c r="H46" s="1106"/>
      <c r="I46" s="212"/>
      <c r="J46" s="1106" t="s">
        <v>166</v>
      </c>
      <c r="K46" s="1106"/>
      <c r="L46" s="212"/>
      <c r="M46" s="1106" t="s">
        <v>167</v>
      </c>
      <c r="N46" s="1106"/>
      <c r="O46" s="212"/>
      <c r="P46" s="1106" t="s">
        <v>168</v>
      </c>
      <c r="Q46" s="1109"/>
      <c r="R46" s="343"/>
      <c r="S46" s="343"/>
    </row>
    <row r="47" spans="1:25" ht="30" customHeight="1">
      <c r="A47" s="37"/>
      <c r="B47" s="1101" t="s">
        <v>169</v>
      </c>
      <c r="C47" s="1107"/>
      <c r="D47" s="1101" t="s">
        <v>110</v>
      </c>
      <c r="E47" s="1108"/>
      <c r="F47" s="236"/>
      <c r="G47" s="1101" t="s">
        <v>134</v>
      </c>
      <c r="H47" s="1101"/>
      <c r="I47" s="237"/>
      <c r="J47" s="1101" t="s">
        <v>111</v>
      </c>
      <c r="K47" s="1108"/>
      <c r="L47" s="236"/>
      <c r="M47" s="1101" t="s">
        <v>112</v>
      </c>
      <c r="N47" s="1108"/>
      <c r="O47" s="236"/>
      <c r="P47" s="1101" t="s">
        <v>133</v>
      </c>
      <c r="Q47" s="1102"/>
      <c r="R47" s="342"/>
      <c r="S47" s="342"/>
    </row>
    <row r="48" spans="1:25" s="40" customFormat="1" ht="28.5" customHeight="1" thickBot="1">
      <c r="A48" s="38"/>
      <c r="B48" s="38"/>
      <c r="C48" s="294"/>
      <c r="D48" s="346" t="s">
        <v>1</v>
      </c>
      <c r="E48" s="346" t="s">
        <v>170</v>
      </c>
      <c r="F48" s="213" t="s">
        <v>284</v>
      </c>
      <c r="G48" s="346" t="s">
        <v>1</v>
      </c>
      <c r="H48" s="346" t="s">
        <v>170</v>
      </c>
      <c r="I48" s="213" t="s">
        <v>284</v>
      </c>
      <c r="J48" s="346" t="s">
        <v>1</v>
      </c>
      <c r="K48" s="346" t="s">
        <v>170</v>
      </c>
      <c r="L48" s="213" t="s">
        <v>284</v>
      </c>
      <c r="M48" s="346" t="s">
        <v>1</v>
      </c>
      <c r="N48" s="39" t="s">
        <v>170</v>
      </c>
      <c r="O48" s="213" t="s">
        <v>284</v>
      </c>
      <c r="P48" s="1099" t="s">
        <v>1</v>
      </c>
      <c r="Q48" s="1100"/>
      <c r="R48" s="213" t="s">
        <v>284</v>
      </c>
      <c r="S48" s="262"/>
      <c r="T48" s="248"/>
      <c r="U48" s="248"/>
      <c r="V48" s="248"/>
      <c r="W48" s="248"/>
      <c r="X48" s="248"/>
      <c r="Y48" s="248"/>
    </row>
    <row r="49" spans="1:25" ht="13.5" thickTop="1">
      <c r="A49" s="4"/>
      <c r="B49" s="8"/>
      <c r="C49" s="62"/>
      <c r="D49" s="41"/>
      <c r="E49" s="41"/>
      <c r="F49" s="214"/>
      <c r="G49" s="41"/>
      <c r="H49" s="41"/>
      <c r="I49" s="214"/>
      <c r="J49" s="41"/>
      <c r="K49" s="41"/>
      <c r="L49" s="214"/>
      <c r="M49" s="41"/>
      <c r="N49" s="42"/>
      <c r="O49" s="231"/>
      <c r="P49" s="335"/>
      <c r="Q49" s="279"/>
      <c r="R49" s="43"/>
      <c r="S49" s="43"/>
    </row>
    <row r="50" spans="1:25">
      <c r="A50" s="4"/>
      <c r="B50" s="8"/>
      <c r="C50" s="62"/>
      <c r="D50" s="41"/>
      <c r="E50" s="41"/>
      <c r="F50" s="214"/>
      <c r="G50" s="41"/>
      <c r="H50" s="41"/>
      <c r="I50" s="214"/>
      <c r="J50" s="41"/>
      <c r="K50" s="41"/>
      <c r="L50" s="214"/>
      <c r="M50" s="41"/>
      <c r="N50" s="42"/>
      <c r="O50" s="231"/>
      <c r="P50" s="368"/>
      <c r="Q50" s="279"/>
      <c r="R50" s="43"/>
      <c r="S50" s="43"/>
    </row>
    <row r="51" spans="1:25" ht="16.5" customHeight="1">
      <c r="A51" s="4"/>
      <c r="B51" s="1097">
        <v>2012</v>
      </c>
      <c r="C51" s="1098"/>
      <c r="D51" s="44" t="e">
        <f>SUM(D58:D61)</f>
        <v>#REF!</v>
      </c>
      <c r="E51" s="45" t="e">
        <f t="shared" ref="E51:E58" si="0">D51/P51*100</f>
        <v>#REF!</v>
      </c>
      <c r="F51" s="214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9"/>
      <c r="R51" s="43"/>
      <c r="S51" s="43"/>
    </row>
    <row r="52" spans="1:25" ht="17.25" customHeight="1">
      <c r="A52" s="4"/>
      <c r="B52" s="1097">
        <v>2011</v>
      </c>
      <c r="C52" s="1098"/>
      <c r="D52" s="44">
        <f>SUM(D62:D65)</f>
        <v>16056.340292982852</v>
      </c>
      <c r="E52" s="45">
        <f t="shared" si="0"/>
        <v>24.987168858929863</v>
      </c>
      <c r="F52" s="215"/>
      <c r="G52" s="44">
        <f>SUM(G62:G65)</f>
        <v>25216.52208654206</v>
      </c>
      <c r="H52" s="45">
        <f t="shared" ref="H52:H58" si="2">G52/P52*100</f>
        <v>39.242410406979886</v>
      </c>
      <c r="I52" s="215"/>
      <c r="J52" s="44">
        <f>SUM(J62:J65)</f>
        <v>18304.521605560141</v>
      </c>
      <c r="K52" s="45">
        <f t="shared" ref="K52:K58" si="3">J52/P52*100</f>
        <v>28.485829516203669</v>
      </c>
      <c r="L52" s="215"/>
      <c r="M52" s="44">
        <f>SUM(M62:M65)</f>
        <v>4680.9575006278001</v>
      </c>
      <c r="N52" s="45">
        <f t="shared" ref="N52:N58" si="4">M52/P52*100</f>
        <v>7.2845912178865682</v>
      </c>
      <c r="O52" s="215"/>
      <c r="P52" s="122">
        <f>D52+G52+J52+M52</f>
        <v>64258.341485712859</v>
      </c>
      <c r="Q52" s="352" t="s">
        <v>272</v>
      </c>
      <c r="R52" s="353" t="s">
        <v>271</v>
      </c>
      <c r="S52" s="336"/>
    </row>
    <row r="53" spans="1:25" ht="18" customHeight="1">
      <c r="A53" s="4"/>
      <c r="B53" s="1097">
        <v>2010</v>
      </c>
      <c r="C53" s="1098"/>
      <c r="D53" s="44">
        <f>SUM(D66:D69)</f>
        <v>12308</v>
      </c>
      <c r="E53" s="45">
        <f t="shared" si="0"/>
        <v>20.246085011185684</v>
      </c>
      <c r="F53" s="215"/>
      <c r="G53" s="44">
        <f>SUM(G66:G69)</f>
        <v>27091</v>
      </c>
      <c r="H53" s="45">
        <f t="shared" si="2"/>
        <v>44.563429398605081</v>
      </c>
      <c r="I53" s="215"/>
      <c r="J53" s="44">
        <f>SUM(J66:J69)</f>
        <v>15743</v>
      </c>
      <c r="K53" s="45">
        <f t="shared" si="3"/>
        <v>25.896499539413082</v>
      </c>
      <c r="L53" s="215"/>
      <c r="M53" s="44">
        <f>SUM(M66:M69)</f>
        <v>5650</v>
      </c>
      <c r="N53" s="45">
        <f t="shared" si="4"/>
        <v>9.2939860507961569</v>
      </c>
      <c r="O53" s="215"/>
      <c r="P53" s="122">
        <f>D53+G53+J53+M53</f>
        <v>60792</v>
      </c>
      <c r="Q53" s="351"/>
      <c r="R53" s="336"/>
      <c r="S53" s="336"/>
    </row>
    <row r="54" spans="1:25" ht="20.100000000000001" customHeight="1">
      <c r="A54" s="4"/>
      <c r="B54" s="1097" t="s">
        <v>171</v>
      </c>
      <c r="C54" s="1098"/>
      <c r="D54" s="44">
        <f>SUM(D70:D73)</f>
        <v>13099</v>
      </c>
      <c r="E54" s="45">
        <f t="shared" si="0"/>
        <v>21.825482779879035</v>
      </c>
      <c r="F54" s="215"/>
      <c r="G54" s="44">
        <f>SUM(G70:G73)</f>
        <v>24320</v>
      </c>
      <c r="H54" s="45">
        <f t="shared" si="2"/>
        <v>40.521852141893127</v>
      </c>
      <c r="I54" s="215"/>
      <c r="J54" s="44">
        <f>SUM(J70:J73)</f>
        <v>17206</v>
      </c>
      <c r="K54" s="45">
        <f t="shared" si="3"/>
        <v>28.668543912558107</v>
      </c>
      <c r="L54" s="215"/>
      <c r="M54" s="44">
        <f>SUM(M70:M73)</f>
        <v>5392</v>
      </c>
      <c r="N54" s="45">
        <f t="shared" si="4"/>
        <v>8.9841211656697268</v>
      </c>
      <c r="O54" s="215"/>
      <c r="P54" s="122">
        <f>D54+G54+J54+M54</f>
        <v>60017</v>
      </c>
      <c r="Q54" s="351"/>
      <c r="R54" s="336"/>
      <c r="S54" s="336"/>
    </row>
    <row r="55" spans="1:25" ht="20.100000000000001" customHeight="1">
      <c r="A55" s="4"/>
      <c r="B55" s="1097" t="s">
        <v>172</v>
      </c>
      <c r="C55" s="1098"/>
      <c r="D55" s="44">
        <f>SUM(D74:D77)</f>
        <v>15460</v>
      </c>
      <c r="E55" s="45">
        <f t="shared" si="0"/>
        <v>26.508461789063976</v>
      </c>
      <c r="F55" s="215"/>
      <c r="G55" s="44">
        <f>SUM(G74:G77)</f>
        <v>20301</v>
      </c>
      <c r="H55" s="45">
        <f t="shared" si="2"/>
        <v>34.809073918485623</v>
      </c>
      <c r="I55" s="215"/>
      <c r="J55" s="44">
        <f>SUM(J74:J77)</f>
        <v>18173</v>
      </c>
      <c r="K55" s="45">
        <f t="shared" si="3"/>
        <v>31.16030246394952</v>
      </c>
      <c r="L55" s="215"/>
      <c r="M55" s="44">
        <f>SUM(M74:M77)</f>
        <v>4387</v>
      </c>
      <c r="N55" s="45">
        <f t="shared" si="4"/>
        <v>7.5221618285008827</v>
      </c>
      <c r="O55" s="215"/>
      <c r="P55" s="122">
        <f>D55+G55+J55+M55</f>
        <v>58321</v>
      </c>
      <c r="Q55" s="351"/>
      <c r="R55" s="336"/>
      <c r="S55" s="336"/>
    </row>
    <row r="56" spans="1:25" s="261" customFormat="1" ht="29.25" customHeight="1">
      <c r="A56" s="257"/>
      <c r="B56" s="1097" t="s">
        <v>173</v>
      </c>
      <c r="C56" s="1098"/>
      <c r="D56" s="258">
        <f>SUM(D78:D81)</f>
        <v>11126426.111</v>
      </c>
      <c r="E56" s="259">
        <f t="shared" si="0"/>
        <v>28.177681981256264</v>
      </c>
      <c r="F56" s="260"/>
      <c r="G56" s="258">
        <f>SUM(G78:G81)</f>
        <v>11476436.646999998</v>
      </c>
      <c r="H56" s="259">
        <f t="shared" si="2"/>
        <v>29.064083910780298</v>
      </c>
      <c r="I56" s="260"/>
      <c r="J56" s="258">
        <f>SUM(J78:J81)</f>
        <v>14605969.456999999</v>
      </c>
      <c r="K56" s="259">
        <f t="shared" si="3"/>
        <v>36.989627961525066</v>
      </c>
      <c r="L56" s="260"/>
      <c r="M56" s="258">
        <f>SUM(M78:M81)</f>
        <v>2277830.0249999999</v>
      </c>
      <c r="N56" s="259">
        <f t="shared" si="4"/>
        <v>5.7686061464383727</v>
      </c>
      <c r="O56" s="260"/>
      <c r="P56" s="68">
        <f>D56+G56+J56+M56</f>
        <v>39486662.239999995</v>
      </c>
      <c r="Q56" s="350"/>
      <c r="R56" s="349"/>
      <c r="S56" s="349"/>
      <c r="T56" s="334"/>
      <c r="U56" s="334" t="str">
        <f>D46</f>
        <v xml:space="preserve">Bangunan Kediaman                </v>
      </c>
      <c r="V56" s="334" t="str">
        <f>G46</f>
        <v xml:space="preserve">Bangunan Bukan Kediaman                </v>
      </c>
      <c r="W56" s="334" t="str">
        <f>J46</f>
        <v xml:space="preserve">Kejuruteraan Awam                                         </v>
      </c>
      <c r="X56" s="334" t="str">
        <f>M46</f>
        <v xml:space="preserve">Pertukangan Khas                                        </v>
      </c>
      <c r="Y56" s="334"/>
    </row>
    <row r="57" spans="1:25" s="261" customFormat="1" ht="29.25" customHeight="1">
      <c r="A57" s="257"/>
      <c r="B57" s="367"/>
      <c r="C57" s="366"/>
      <c r="D57" s="258"/>
      <c r="E57" s="259"/>
      <c r="F57" s="260"/>
      <c r="G57" s="258"/>
      <c r="H57" s="259"/>
      <c r="I57" s="260"/>
      <c r="J57" s="258"/>
      <c r="K57" s="259"/>
      <c r="L57" s="260"/>
      <c r="M57" s="258"/>
      <c r="N57" s="259"/>
      <c r="O57" s="260"/>
      <c r="P57" s="68"/>
      <c r="Q57" s="369"/>
      <c r="R57" s="349"/>
      <c r="S57" s="349"/>
      <c r="T57" s="366"/>
      <c r="U57" s="366"/>
      <c r="V57" s="366"/>
      <c r="W57" s="366"/>
      <c r="X57" s="366"/>
      <c r="Y57" s="366"/>
    </row>
    <row r="58" spans="1:25" s="261" customFormat="1" ht="29.25" customHeight="1">
      <c r="A58" s="257"/>
      <c r="B58" s="359" t="s">
        <v>311</v>
      </c>
      <c r="C58" s="354"/>
      <c r="D58" s="360" t="e">
        <f>#REF!/1000</f>
        <v>#REF!</v>
      </c>
      <c r="E58" s="361" t="e">
        <f t="shared" si="0"/>
        <v>#REF!</v>
      </c>
      <c r="F58" s="356" t="e">
        <f>(D58-D59)/D59*100</f>
        <v>#REF!</v>
      </c>
      <c r="G58" s="360" t="e">
        <f>#REF!/1000</f>
        <v>#REF!</v>
      </c>
      <c r="H58" s="361" t="e">
        <f t="shared" si="2"/>
        <v>#REF!</v>
      </c>
      <c r="I58" s="356" t="e">
        <f>(G58-G59)/G59*100</f>
        <v>#REF!</v>
      </c>
      <c r="J58" s="360" t="e">
        <f>#REF!/1000</f>
        <v>#REF!</v>
      </c>
      <c r="K58" s="361" t="e">
        <f t="shared" si="3"/>
        <v>#REF!</v>
      </c>
      <c r="L58" s="356" t="e">
        <f>(J58-J59)/J59*100</f>
        <v>#REF!</v>
      </c>
      <c r="M58" s="360" t="e">
        <f>#REF!/1000</f>
        <v>#REF!</v>
      </c>
      <c r="N58" s="361" t="e">
        <f t="shared" si="4"/>
        <v>#REF!</v>
      </c>
      <c r="O58" s="356" t="e">
        <f>(M58-M59)/M59*100</f>
        <v>#REF!</v>
      </c>
      <c r="P58" s="357" t="e">
        <f t="shared" ref="P58:P78" si="5">D58+G58+J58+M58</f>
        <v>#REF!</v>
      </c>
      <c r="Q58" s="358" t="e">
        <f>(P58-P63)/P63*100</f>
        <v>#REF!</v>
      </c>
      <c r="R58" s="356" t="e">
        <f>(P58-P59)/P59*100</f>
        <v>#REF!</v>
      </c>
      <c r="S58" s="349" t="e">
        <f>E58+H58+K58+N58</f>
        <v>#REF!</v>
      </c>
      <c r="T58" s="334"/>
      <c r="U58" s="334"/>
      <c r="V58" s="334"/>
      <c r="W58" s="334"/>
      <c r="X58" s="334"/>
      <c r="Y58" s="334"/>
    </row>
    <row r="59" spans="1:25" s="261" customFormat="1" ht="29.25" customHeight="1">
      <c r="A59" s="257"/>
      <c r="B59" s="330" t="s">
        <v>287</v>
      </c>
      <c r="C59" s="370"/>
      <c r="D59" s="258">
        <v>5060.6538293135063</v>
      </c>
      <c r="E59" s="259">
        <v>24.805506071133447</v>
      </c>
      <c r="F59" s="356">
        <f>(D59-D60)/D60*100</f>
        <v>-1.9600937115641501</v>
      </c>
      <c r="G59" s="258">
        <v>7158.3807072884028</v>
      </c>
      <c r="H59" s="259">
        <v>35.087809220535952</v>
      </c>
      <c r="I59" s="356">
        <f>(G59-G60)/G60*100</f>
        <v>1.0267108123320898</v>
      </c>
      <c r="J59" s="258">
        <v>7200.5310330208949</v>
      </c>
      <c r="K59" s="259">
        <v>35.294414966773971</v>
      </c>
      <c r="L59" s="356">
        <f>(J59-J60)/J60*100</f>
        <v>2.1397493399523304</v>
      </c>
      <c r="M59" s="258">
        <v>981.76716191403523</v>
      </c>
      <c r="N59" s="259">
        <v>4.8122697415566265</v>
      </c>
      <c r="O59" s="356">
        <f>(M59-M60)/M60*100</f>
        <v>-6.6501883723329227</v>
      </c>
      <c r="P59" s="61">
        <v>20401.332731536841</v>
      </c>
      <c r="Q59" s="247">
        <v>27.222079892347473</v>
      </c>
      <c r="R59" s="356">
        <f>(P59-P60)/P60*100</f>
        <v>0.25788814341943156</v>
      </c>
      <c r="S59" s="349"/>
      <c r="T59" s="370"/>
      <c r="U59" s="370"/>
      <c r="V59" s="370"/>
      <c r="W59" s="370"/>
      <c r="X59" s="370"/>
      <c r="Y59" s="370"/>
    </row>
    <row r="60" spans="1:25" s="261" customFormat="1" ht="20.25" customHeight="1">
      <c r="A60" s="257"/>
      <c r="B60" s="330" t="s">
        <v>283</v>
      </c>
      <c r="C60" s="333"/>
      <c r="D60" s="198">
        <v>5161.8305452322002</v>
      </c>
      <c r="E60" s="197">
        <f t="shared" ref="E60:E81" si="6">D60/P60*100</f>
        <v>25.366687374261115</v>
      </c>
      <c r="F60" s="215">
        <f t="shared" ref="F60:F80" si="7">(D60-D61)/D61*100</f>
        <v>5.6669507724094199</v>
      </c>
      <c r="G60" s="198">
        <v>7085.6317598876003</v>
      </c>
      <c r="H60" s="197">
        <f t="shared" ref="H60:H81" si="8">G60/P60*100</f>
        <v>34.820787727761214</v>
      </c>
      <c r="I60" s="215">
        <f t="shared" ref="I60:I80" si="9">(G60-G61)/G61*100</f>
        <v>4.0933121769883982</v>
      </c>
      <c r="J60" s="198">
        <v>7049.685435447198</v>
      </c>
      <c r="K60" s="197">
        <f t="shared" ref="K60:K81" si="10">J60/P60*100</f>
        <v>34.644137377397485</v>
      </c>
      <c r="L60" s="215">
        <f t="shared" ref="L60:L80" si="11">(J60-J61)/J61*100</f>
        <v>37.716066330283219</v>
      </c>
      <c r="M60" s="198">
        <v>1051.707705453</v>
      </c>
      <c r="N60" s="197">
        <f t="shared" ref="N60:N81" si="12">M60/P60*100</f>
        <v>5.1683875205801906</v>
      </c>
      <c r="O60" s="215">
        <f t="shared" ref="O60:O80" si="13">(M60-M61)/M61*100</f>
        <v>14.940732836393444</v>
      </c>
      <c r="P60" s="61">
        <f t="shared" si="5"/>
        <v>20348.855446019996</v>
      </c>
      <c r="Q60" s="247">
        <f>(P60-P64)/P64*100</f>
        <v>35.293383389293162</v>
      </c>
      <c r="R60" s="215">
        <f t="shared" ref="R60:R65" si="14">(P60-P61)/P61*100</f>
        <v>14.796657147805458</v>
      </c>
      <c r="S60" s="349"/>
      <c r="T60" s="334"/>
      <c r="U60" s="334" t="str">
        <f>D47</f>
        <v>Residential Buildings</v>
      </c>
      <c r="V60" s="334" t="str">
        <f>G47</f>
        <v>Non-Residential Buildings</v>
      </c>
      <c r="W60" s="334" t="str">
        <f>J47</f>
        <v>Civil Engineering</v>
      </c>
      <c r="X60" s="334" t="str">
        <f>M47</f>
        <v>Special Trade</v>
      </c>
      <c r="Y60" s="334"/>
    </row>
    <row r="61" spans="1:25" ht="20.100000000000001" customHeight="1">
      <c r="A61" s="4"/>
      <c r="B61" s="245" t="s">
        <v>221</v>
      </c>
      <c r="C61" s="295"/>
      <c r="D61" s="198">
        <v>4885</v>
      </c>
      <c r="E61" s="197">
        <f t="shared" si="6"/>
        <v>27.558388807401556</v>
      </c>
      <c r="F61" s="215">
        <f t="shared" si="7"/>
        <v>5.9655416651407167</v>
      </c>
      <c r="G61" s="198">
        <v>6807</v>
      </c>
      <c r="H61" s="197">
        <f t="shared" si="8"/>
        <v>38.40121854902403</v>
      </c>
      <c r="I61" s="215">
        <f t="shared" si="9"/>
        <v>14.24047946513684</v>
      </c>
      <c r="J61" s="198">
        <v>5119</v>
      </c>
      <c r="K61" s="197">
        <f t="shared" si="10"/>
        <v>28.878483583436758</v>
      </c>
      <c r="L61" s="215">
        <f t="shared" si="11"/>
        <v>-15.484188676094398</v>
      </c>
      <c r="M61" s="198">
        <v>915</v>
      </c>
      <c r="N61" s="197">
        <f t="shared" si="12"/>
        <v>5.1619090601376509</v>
      </c>
      <c r="O61" s="215">
        <f t="shared" si="13"/>
        <v>-11.663668573638374</v>
      </c>
      <c r="P61" s="61">
        <f t="shared" si="5"/>
        <v>17726</v>
      </c>
      <c r="Q61" s="247">
        <f>(P61-P65)/P65*100</f>
        <v>14.217982683270167</v>
      </c>
      <c r="R61" s="215">
        <f t="shared" si="14"/>
        <v>0.3672395698179427</v>
      </c>
      <c r="S61" s="215"/>
      <c r="T61" s="19" t="str">
        <f>B81</f>
        <v>Q1/2007</v>
      </c>
    </row>
    <row r="62" spans="1:25" ht="20.100000000000001" customHeight="1">
      <c r="A62" s="4"/>
      <c r="B62" s="245" t="s">
        <v>219</v>
      </c>
      <c r="C62" s="295"/>
      <c r="D62" s="48">
        <f>4609989.17500651/1000</f>
        <v>4609.9891750065099</v>
      </c>
      <c r="E62" s="197">
        <f t="shared" si="6"/>
        <v>26.102442059243248</v>
      </c>
      <c r="F62" s="215">
        <f t="shared" si="7"/>
        <v>10.275782818091182</v>
      </c>
      <c r="G62" s="48">
        <f>5958483.395614/1000</f>
        <v>5958.4833956140001</v>
      </c>
      <c r="H62" s="197">
        <f t="shared" si="8"/>
        <v>33.737816227032191</v>
      </c>
      <c r="I62" s="215">
        <f t="shared" si="9"/>
        <v>-3.3712769353645511</v>
      </c>
      <c r="J62" s="48">
        <f>6056854.829662/1000</f>
        <v>6056.8548296620002</v>
      </c>
      <c r="K62" s="197">
        <f t="shared" si="10"/>
        <v>34.294809868458472</v>
      </c>
      <c r="L62" s="215">
        <f t="shared" si="11"/>
        <v>39.079496009126444</v>
      </c>
      <c r="M62" s="48">
        <f>1035813.90038/1000</f>
        <v>1035.81390038</v>
      </c>
      <c r="N62" s="197">
        <f t="shared" si="12"/>
        <v>5.8649318452661063</v>
      </c>
      <c r="O62" s="215">
        <f t="shared" si="13"/>
        <v>-22.438046120278166</v>
      </c>
      <c r="P62" s="61">
        <f t="shared" si="5"/>
        <v>17661.141300662508</v>
      </c>
      <c r="Q62" s="247">
        <f>(P62-P66)/P66*100</f>
        <v>12.915678669282707</v>
      </c>
      <c r="R62" s="215">
        <f t="shared" si="14"/>
        <v>10.126003716048876</v>
      </c>
      <c r="S62" s="215"/>
      <c r="T62" s="19" t="str">
        <f>B80</f>
        <v>Q2/2007</v>
      </c>
      <c r="U62" s="247">
        <f>F80</f>
        <v>9.1399333172165562</v>
      </c>
      <c r="V62" s="247">
        <f>I80</f>
        <v>10.975687466733598</v>
      </c>
      <c r="W62" s="247">
        <f>L80</f>
        <v>9.7173382021225372</v>
      </c>
      <c r="X62" s="247">
        <f>O80</f>
        <v>43.364329569062477</v>
      </c>
      <c r="Y62" s="247">
        <f>R80</f>
        <v>11.393491996503567</v>
      </c>
    </row>
    <row r="63" spans="1:25" ht="20.100000000000001" customHeight="1">
      <c r="A63" s="4"/>
      <c r="B63" s="245" t="s">
        <v>217</v>
      </c>
      <c r="C63" s="295"/>
      <c r="D63" s="48">
        <f>4180418.453806/1000</f>
        <v>4180.4184538059999</v>
      </c>
      <c r="E63" s="197">
        <f t="shared" si="6"/>
        <v>26.066989122679701</v>
      </c>
      <c r="F63" s="215">
        <f t="shared" si="7"/>
        <v>10.740471082173121</v>
      </c>
      <c r="G63" s="48">
        <f>6166368.76348696/1000</f>
        <v>6166.3687634869602</v>
      </c>
      <c r="H63" s="197">
        <f t="shared" si="8"/>
        <v>38.450377458721704</v>
      </c>
      <c r="I63" s="215">
        <f t="shared" si="9"/>
        <v>-5.3289757458472984</v>
      </c>
      <c r="J63" s="48">
        <f>4354958.856958/1000</f>
        <v>4354.9588569580001</v>
      </c>
      <c r="K63" s="197">
        <f t="shared" si="10"/>
        <v>27.155335382918093</v>
      </c>
      <c r="L63" s="215">
        <f t="shared" si="11"/>
        <v>23.380110285522129</v>
      </c>
      <c r="M63" s="48">
        <f>1335466.4865538/1000</f>
        <v>1335.4664865538</v>
      </c>
      <c r="N63" s="197">
        <f t="shared" si="12"/>
        <v>8.3272980356804922</v>
      </c>
      <c r="O63" s="215">
        <f t="shared" si="13"/>
        <v>9.2502639540998253</v>
      </c>
      <c r="P63" s="61">
        <f t="shared" si="5"/>
        <v>16037.212560804761</v>
      </c>
      <c r="Q63" s="247">
        <f>(P63-P67)/P67*100</f>
        <v>7.7118178575106517</v>
      </c>
      <c r="R63" s="215">
        <f t="shared" si="14"/>
        <v>6.6265743171771749</v>
      </c>
      <c r="S63" s="215"/>
      <c r="T63" s="19" t="str">
        <f>B79</f>
        <v>Q3/2007</v>
      </c>
      <c r="U63" s="247">
        <f>F79</f>
        <v>1.3256200874457997</v>
      </c>
      <c r="V63" s="247">
        <f>I79</f>
        <v>9.4975135364139049</v>
      </c>
      <c r="W63" s="247">
        <f>L79</f>
        <v>5.6787103588579457</v>
      </c>
      <c r="X63" s="247">
        <f>O79</f>
        <v>32.537247612693982</v>
      </c>
      <c r="Y63" s="247">
        <f>R79</f>
        <v>7.0566300610274979</v>
      </c>
    </row>
    <row r="64" spans="1:25" ht="20.100000000000001" customHeight="1">
      <c r="A64" s="4"/>
      <c r="B64" s="330" t="s">
        <v>210</v>
      </c>
      <c r="C64" s="69"/>
      <c r="D64" s="48">
        <f>3774969/1000</f>
        <v>3774.9690000000001</v>
      </c>
      <c r="E64" s="197">
        <f t="shared" si="6"/>
        <v>25.098626778027917</v>
      </c>
      <c r="F64" s="215">
        <f t="shared" si="7"/>
        <v>8.1354423348647629</v>
      </c>
      <c r="G64" s="48">
        <f>6513470/1000</f>
        <v>6513.47</v>
      </c>
      <c r="H64" s="197">
        <f t="shared" si="8"/>
        <v>43.306091403633111</v>
      </c>
      <c r="I64" s="215">
        <f t="shared" si="9"/>
        <v>-0.98400669111739103</v>
      </c>
      <c r="J64" s="48">
        <f>3529709/1000</f>
        <v>3529.7089999999998</v>
      </c>
      <c r="K64" s="197">
        <f t="shared" si="10"/>
        <v>23.467967240537906</v>
      </c>
      <c r="L64" s="215">
        <f t="shared" si="11"/>
        <v>-19.099017314048826</v>
      </c>
      <c r="M64" s="48">
        <f>1222392/1000</f>
        <v>1222.3920000000001</v>
      </c>
      <c r="N64" s="197">
        <f t="shared" si="12"/>
        <v>8.127314577801064</v>
      </c>
      <c r="O64" s="215">
        <f t="shared" si="13"/>
        <v>12.426077079909675</v>
      </c>
      <c r="P64" s="61">
        <f t="shared" si="5"/>
        <v>15040.54</v>
      </c>
      <c r="Q64" s="247">
        <v>-5.9</v>
      </c>
      <c r="R64" s="215">
        <f t="shared" si="14"/>
        <v>-3.0858548309244975</v>
      </c>
      <c r="S64" s="215"/>
      <c r="T64" s="19" t="str">
        <f>B78</f>
        <v>Q4/2007</v>
      </c>
      <c r="U64" s="247">
        <f>F78</f>
        <v>-99.908634393304979</v>
      </c>
      <c r="V64" s="247">
        <f>I78</f>
        <v>-99.896033605413336</v>
      </c>
      <c r="W64" s="247">
        <f>L78</f>
        <v>-99.909474677752002</v>
      </c>
      <c r="X64" s="247">
        <f>O78</f>
        <v>-99.899024336778695</v>
      </c>
      <c r="Y64" s="247">
        <f>R78</f>
        <v>-4.5564491226679342</v>
      </c>
    </row>
    <row r="65" spans="1:25" ht="20.100000000000001" customHeight="1">
      <c r="A65" s="4"/>
      <c r="B65" s="245" t="s">
        <v>208</v>
      </c>
      <c r="C65" s="295"/>
      <c r="D65" s="48">
        <f>3490963.66417034/1000</f>
        <v>3490.9636641703401</v>
      </c>
      <c r="E65" s="197">
        <f t="shared" si="6"/>
        <v>22.494123171732667</v>
      </c>
      <c r="F65" s="215">
        <f t="shared" si="7"/>
        <v>6.0116509010124526</v>
      </c>
      <c r="G65" s="48">
        <f>6578199.9274411/1000</f>
        <v>6578.1999274411</v>
      </c>
      <c r="H65" s="197">
        <f t="shared" si="8"/>
        <v>42.38681740943003</v>
      </c>
      <c r="I65" s="215">
        <f t="shared" si="9"/>
        <v>-5.7429441547342019</v>
      </c>
      <c r="J65" s="48">
        <f>4362998.91894014/1000</f>
        <v>4362.9989189401404</v>
      </c>
      <c r="K65" s="197">
        <f t="shared" si="10"/>
        <v>28.113107016282939</v>
      </c>
      <c r="L65" s="215">
        <f t="shared" si="11"/>
        <v>8.2630004699786692</v>
      </c>
      <c r="M65" s="48">
        <f>1087285.113694/1000</f>
        <v>1087.2851136940001</v>
      </c>
      <c r="N65" s="197">
        <f t="shared" si="12"/>
        <v>7.0059524025543691</v>
      </c>
      <c r="O65" s="215">
        <f t="shared" si="13"/>
        <v>-18.798721904854361</v>
      </c>
      <c r="P65" s="61">
        <f t="shared" si="5"/>
        <v>15519.44762424558</v>
      </c>
      <c r="Q65" s="247">
        <f t="shared" ref="Q65:Q77" si="15">(P65-P69)/P69*100</f>
        <v>8.7557647109010546</v>
      </c>
      <c r="R65" s="215">
        <f t="shared" si="14"/>
        <v>-0.77713941406828013</v>
      </c>
      <c r="S65" s="19" t="s">
        <v>253</v>
      </c>
      <c r="T65" s="215" t="s">
        <v>254</v>
      </c>
      <c r="U65" s="247">
        <f>F77</f>
        <v>-4.5234708392603125</v>
      </c>
      <c r="V65" s="247">
        <f>I77</f>
        <v>0.18352833218628126</v>
      </c>
      <c r="W65" s="247">
        <f>L77</f>
        <v>-6.2685932851678716</v>
      </c>
      <c r="X65" s="247">
        <f>O77</f>
        <v>3.1746031746031744</v>
      </c>
      <c r="Y65" s="247">
        <f>R77</f>
        <v>-3.1</v>
      </c>
    </row>
    <row r="66" spans="1:25" ht="20.100000000000001" customHeight="1">
      <c r="A66" s="4"/>
      <c r="B66" s="245" t="s">
        <v>207</v>
      </c>
      <c r="C66" s="295"/>
      <c r="D66" s="48">
        <v>3293</v>
      </c>
      <c r="E66" s="197">
        <f t="shared" si="6"/>
        <v>21.053641071542739</v>
      </c>
      <c r="F66" s="215">
        <f t="shared" si="7"/>
        <v>2.4261275272161744</v>
      </c>
      <c r="G66" s="48">
        <v>6979</v>
      </c>
      <c r="H66" s="197">
        <f t="shared" si="8"/>
        <v>44.619909212965922</v>
      </c>
      <c r="I66" s="215">
        <f t="shared" si="9"/>
        <v>5.5984263882584351</v>
      </c>
      <c r="J66" s="48">
        <v>4030</v>
      </c>
      <c r="K66" s="197">
        <f t="shared" si="10"/>
        <v>25.765616009206571</v>
      </c>
      <c r="L66" s="215">
        <f t="shared" si="11"/>
        <v>12.695749440715884</v>
      </c>
      <c r="M66" s="48">
        <v>1339</v>
      </c>
      <c r="N66" s="197">
        <f t="shared" si="12"/>
        <v>8.5608337062847646</v>
      </c>
      <c r="O66" s="215">
        <f t="shared" si="13"/>
        <v>-10.073875083948959</v>
      </c>
      <c r="P66" s="61">
        <f t="shared" si="5"/>
        <v>15641</v>
      </c>
      <c r="Q66" s="247">
        <f t="shared" si="15"/>
        <v>11.857255238503898</v>
      </c>
      <c r="R66" s="215">
        <v>5</v>
      </c>
      <c r="S66" s="19" t="s">
        <v>222</v>
      </c>
      <c r="T66" s="215" t="s">
        <v>255</v>
      </c>
      <c r="U66" s="247">
        <f>F76</f>
        <v>8.2836710369487498</v>
      </c>
      <c r="V66" s="247">
        <f>I76</f>
        <v>3.9386306388825281</v>
      </c>
      <c r="W66" s="247">
        <f>L76</f>
        <v>-11.924733620494218</v>
      </c>
      <c r="X66" s="247">
        <f>O76</f>
        <v>4.6153846153846159</v>
      </c>
      <c r="Y66" s="247">
        <f>R76</f>
        <v>-0.21253985122210414</v>
      </c>
    </row>
    <row r="67" spans="1:25" ht="20.100000000000001" customHeight="1">
      <c r="A67" s="4"/>
      <c r="B67" s="245" t="s">
        <v>202</v>
      </c>
      <c r="C67" s="295"/>
      <c r="D67" s="48">
        <v>3215</v>
      </c>
      <c r="E67" s="197">
        <f t="shared" si="6"/>
        <v>21.593122439384782</v>
      </c>
      <c r="F67" s="215">
        <f t="shared" si="7"/>
        <v>10.709366391184574</v>
      </c>
      <c r="G67" s="48">
        <v>6609</v>
      </c>
      <c r="H67" s="197">
        <f t="shared" si="8"/>
        <v>44.388474712875272</v>
      </c>
      <c r="I67" s="215">
        <f t="shared" si="9"/>
        <v>-8.3356449375866859</v>
      </c>
      <c r="J67" s="48">
        <v>3576</v>
      </c>
      <c r="K67" s="197">
        <f t="shared" si="10"/>
        <v>24.017731210961113</v>
      </c>
      <c r="L67" s="215">
        <f t="shared" si="11"/>
        <v>-19.856566562079784</v>
      </c>
      <c r="M67" s="48">
        <v>1489</v>
      </c>
      <c r="N67" s="197">
        <f t="shared" si="12"/>
        <v>10.000671636778829</v>
      </c>
      <c r="O67" s="215">
        <f t="shared" si="13"/>
        <v>5.1553672316384178</v>
      </c>
      <c r="P67" s="61">
        <f t="shared" si="5"/>
        <v>14889</v>
      </c>
      <c r="Q67" s="247">
        <f t="shared" si="15"/>
        <v>0.16145307769929365</v>
      </c>
      <c r="R67" s="215">
        <f t="shared" ref="R67:R76" si="16">(P67-P68)/P68*100</f>
        <v>-6.8971985992996503</v>
      </c>
      <c r="S67" s="246" t="s">
        <v>223</v>
      </c>
      <c r="T67" s="215" t="s">
        <v>256</v>
      </c>
      <c r="U67" s="247">
        <f>F75</f>
        <v>12.080352228948817</v>
      </c>
      <c r="V67" s="247">
        <f>I75</f>
        <v>23.110817360652124</v>
      </c>
      <c r="W67" s="247">
        <f>L75</f>
        <v>20.617760617760617</v>
      </c>
      <c r="X67" s="247">
        <f>O75</f>
        <v>-0.64338235294117641</v>
      </c>
      <c r="Y67" s="247">
        <f>R75</f>
        <v>17.358892438764641</v>
      </c>
    </row>
    <row r="68" spans="1:25" ht="20.100000000000001" customHeight="1">
      <c r="A68" s="4"/>
      <c r="B68" s="245" t="s">
        <v>149</v>
      </c>
      <c r="C68" s="295"/>
      <c r="D68" s="48">
        <v>2904</v>
      </c>
      <c r="E68" s="197">
        <f t="shared" si="6"/>
        <v>18.159079539769884</v>
      </c>
      <c r="F68" s="215">
        <f t="shared" si="7"/>
        <v>0.27624309392265189</v>
      </c>
      <c r="G68" s="48">
        <v>7210</v>
      </c>
      <c r="H68" s="197">
        <f t="shared" si="8"/>
        <v>45.085042521260632</v>
      </c>
      <c r="I68" s="215">
        <f t="shared" si="9"/>
        <v>14.57174638487208</v>
      </c>
      <c r="J68" s="48">
        <v>4462</v>
      </c>
      <c r="K68" s="197">
        <f t="shared" si="10"/>
        <v>27.901450725362682</v>
      </c>
      <c r="L68" s="215">
        <f t="shared" si="11"/>
        <v>21.414965986394556</v>
      </c>
      <c r="M68" s="48">
        <v>1416</v>
      </c>
      <c r="N68" s="197">
        <f t="shared" si="12"/>
        <v>8.8544272136068045</v>
      </c>
      <c r="O68" s="215">
        <f t="shared" si="13"/>
        <v>0.71123755334281646</v>
      </c>
      <c r="P68" s="61">
        <f t="shared" si="5"/>
        <v>15992</v>
      </c>
      <c r="Q68" s="247">
        <f t="shared" si="15"/>
        <v>2.2702564430517365</v>
      </c>
      <c r="R68" s="215">
        <f t="shared" si="16"/>
        <v>12.067274001401541</v>
      </c>
      <c r="S68" s="246" t="s">
        <v>224</v>
      </c>
      <c r="T68" s="215" t="s">
        <v>257</v>
      </c>
      <c r="U68" s="247">
        <f>F74</f>
        <v>7.9548244537196169</v>
      </c>
      <c r="V68" s="247">
        <f>I74</f>
        <v>3.9191123836793129</v>
      </c>
      <c r="W68" s="247">
        <f>L74</f>
        <v>10.776781903542467</v>
      </c>
      <c r="X68" s="247">
        <f>O74</f>
        <v>8.9731729879740989</v>
      </c>
      <c r="Y68" s="247">
        <f>R74</f>
        <v>7.4215711693025668</v>
      </c>
    </row>
    <row r="69" spans="1:25" ht="20.100000000000001" customHeight="1">
      <c r="A69" s="4"/>
      <c r="B69" s="245" t="s">
        <v>150</v>
      </c>
      <c r="C69" s="295"/>
      <c r="D69" s="50">
        <v>2896</v>
      </c>
      <c r="E69" s="197">
        <f t="shared" si="6"/>
        <v>20.294323756131742</v>
      </c>
      <c r="F69" s="215">
        <f t="shared" si="7"/>
        <v>4.8136083966702863</v>
      </c>
      <c r="G69" s="50">
        <v>6293</v>
      </c>
      <c r="H69" s="197">
        <f t="shared" si="8"/>
        <v>44.099509460406452</v>
      </c>
      <c r="I69" s="215">
        <f t="shared" si="9"/>
        <v>3.8791680422581707</v>
      </c>
      <c r="J69" s="50">
        <v>3675</v>
      </c>
      <c r="K69" s="197">
        <f t="shared" si="10"/>
        <v>25.753328661527679</v>
      </c>
      <c r="L69" s="215">
        <f t="shared" si="11"/>
        <v>-4.7680746307333512</v>
      </c>
      <c r="M69" s="50">
        <v>1406</v>
      </c>
      <c r="N69" s="197">
        <f t="shared" si="12"/>
        <v>9.8528381219341288</v>
      </c>
      <c r="O69" s="215">
        <f t="shared" si="13"/>
        <v>7.9048349961627018</v>
      </c>
      <c r="P69" s="61">
        <f t="shared" si="5"/>
        <v>14270</v>
      </c>
      <c r="Q69" s="247">
        <f t="shared" si="15"/>
        <v>-8.125160958022148</v>
      </c>
      <c r="R69" s="215">
        <f t="shared" si="16"/>
        <v>2.0524923120932561</v>
      </c>
      <c r="S69" s="246" t="s">
        <v>225</v>
      </c>
      <c r="T69" s="215" t="s">
        <v>258</v>
      </c>
      <c r="U69" s="247">
        <f>F73</f>
        <v>-18.307937229929497</v>
      </c>
      <c r="V69" s="247">
        <f>I73</f>
        <v>-1.1882211124504909</v>
      </c>
      <c r="W69" s="247">
        <f>L73</f>
        <v>-6.8580235022153726</v>
      </c>
      <c r="X69" s="247">
        <f>O73</f>
        <v>16.044142614601018</v>
      </c>
      <c r="Y69" s="247">
        <f>R73</f>
        <v>-6.281300911120498</v>
      </c>
    </row>
    <row r="70" spans="1:25" ht="20.100000000000001" customHeight="1">
      <c r="A70" s="4"/>
      <c r="B70" s="245" t="s">
        <v>151</v>
      </c>
      <c r="C70" s="295"/>
      <c r="D70" s="50">
        <v>2763</v>
      </c>
      <c r="E70" s="197">
        <f t="shared" si="6"/>
        <v>19.759708217120789</v>
      </c>
      <c r="F70" s="215">
        <f t="shared" si="7"/>
        <v>-12.424722662440571</v>
      </c>
      <c r="G70" s="50">
        <v>6058</v>
      </c>
      <c r="H70" s="197">
        <f t="shared" si="8"/>
        <v>43.324036329829077</v>
      </c>
      <c r="I70" s="215">
        <f t="shared" si="9"/>
        <v>-4.1910485529021031</v>
      </c>
      <c r="J70" s="50">
        <v>3859</v>
      </c>
      <c r="K70" s="197">
        <f t="shared" si="10"/>
        <v>27.597797325323608</v>
      </c>
      <c r="L70" s="215">
        <f t="shared" si="11"/>
        <v>-8.0314585319351757</v>
      </c>
      <c r="M70" s="50">
        <v>1303</v>
      </c>
      <c r="N70" s="197">
        <f t="shared" si="12"/>
        <v>9.3184581277265259</v>
      </c>
      <c r="O70" s="215">
        <f t="shared" si="13"/>
        <v>9.4038623005877415</v>
      </c>
      <c r="P70" s="61">
        <f t="shared" si="5"/>
        <v>13983</v>
      </c>
      <c r="Q70" s="247">
        <f t="shared" si="15"/>
        <v>-15.627828395583176</v>
      </c>
      <c r="R70" s="215">
        <f t="shared" si="16"/>
        <v>-5.9334006054490418</v>
      </c>
      <c r="S70" s="246" t="s">
        <v>226</v>
      </c>
      <c r="T70" s="215" t="s">
        <v>259</v>
      </c>
      <c r="U70" s="247">
        <f>F72</f>
        <v>-8.3518930957683743E-2</v>
      </c>
      <c r="V70" s="247">
        <f>I72</f>
        <v>8.0690135935866163</v>
      </c>
      <c r="W70" s="247">
        <f>L72</f>
        <v>-10.734229576008273</v>
      </c>
      <c r="X70" s="247">
        <f>O72</f>
        <v>11.997073884418434</v>
      </c>
      <c r="Y70" s="247">
        <f>R72</f>
        <v>0.67602369302086018</v>
      </c>
    </row>
    <row r="71" spans="1:25" ht="20.100000000000001" customHeight="1">
      <c r="A71" s="4"/>
      <c r="B71" s="245" t="s">
        <v>152</v>
      </c>
      <c r="C71" s="295"/>
      <c r="D71" s="50">
        <v>3155</v>
      </c>
      <c r="E71" s="197">
        <f t="shared" si="6"/>
        <v>21.224352505886309</v>
      </c>
      <c r="F71" s="215">
        <f t="shared" si="7"/>
        <v>-12.092504876010031</v>
      </c>
      <c r="G71" s="50">
        <v>6323</v>
      </c>
      <c r="H71" s="197">
        <f t="shared" si="8"/>
        <v>42.536158762193068</v>
      </c>
      <c r="I71" s="215">
        <f t="shared" si="9"/>
        <v>1.967424608934043</v>
      </c>
      <c r="J71" s="50">
        <v>4196</v>
      </c>
      <c r="K71" s="197">
        <f t="shared" si="10"/>
        <v>28.227379751093174</v>
      </c>
      <c r="L71" s="215">
        <f t="shared" si="11"/>
        <v>-2.7803521779425395</v>
      </c>
      <c r="M71" s="50">
        <v>1191</v>
      </c>
      <c r="N71" s="197">
        <f t="shared" si="12"/>
        <v>8.0121089808274473</v>
      </c>
      <c r="O71" s="215">
        <f t="shared" si="13"/>
        <v>-22.207707380796865</v>
      </c>
      <c r="P71" s="61">
        <f t="shared" si="5"/>
        <v>14865</v>
      </c>
      <c r="Q71" s="247">
        <f t="shared" si="15"/>
        <v>-3.6492092299714805</v>
      </c>
      <c r="R71" s="215">
        <f t="shared" si="16"/>
        <v>-4.9370083775660296</v>
      </c>
      <c r="S71" s="246" t="s">
        <v>227</v>
      </c>
      <c r="T71" s="215" t="s">
        <v>261</v>
      </c>
      <c r="U71" s="247">
        <f>F71</f>
        <v>-12.092504876010031</v>
      </c>
      <c r="V71" s="247">
        <f>I71</f>
        <v>1.967424608934043</v>
      </c>
      <c r="W71" s="247">
        <f>L71</f>
        <v>-2.7803521779425395</v>
      </c>
      <c r="X71" s="247">
        <f>O71</f>
        <v>-22.207707380796865</v>
      </c>
      <c r="Y71" s="247">
        <f>R71</f>
        <v>-4.9370083775660296</v>
      </c>
    </row>
    <row r="72" spans="1:25" s="51" customFormat="1" ht="20.100000000000001" customHeight="1">
      <c r="A72" s="4"/>
      <c r="B72" s="245" t="s">
        <v>153</v>
      </c>
      <c r="C72" s="295"/>
      <c r="D72" s="50">
        <v>3589</v>
      </c>
      <c r="E72" s="197">
        <f t="shared" si="6"/>
        <v>22.951972884824453</v>
      </c>
      <c r="F72" s="215">
        <f t="shared" si="7"/>
        <v>-8.3518930957683743E-2</v>
      </c>
      <c r="G72" s="50">
        <v>6201</v>
      </c>
      <c r="H72" s="197">
        <f t="shared" si="8"/>
        <v>39.655944234827651</v>
      </c>
      <c r="I72" s="215">
        <f t="shared" si="9"/>
        <v>8.0690135935866163</v>
      </c>
      <c r="J72" s="50">
        <v>4316</v>
      </c>
      <c r="K72" s="197">
        <f t="shared" si="10"/>
        <v>27.601202276651531</v>
      </c>
      <c r="L72" s="215">
        <f t="shared" si="11"/>
        <v>-10.734229576008273</v>
      </c>
      <c r="M72" s="50">
        <v>1531</v>
      </c>
      <c r="N72" s="197">
        <f t="shared" si="12"/>
        <v>9.7908806036963618</v>
      </c>
      <c r="O72" s="215">
        <f t="shared" si="13"/>
        <v>11.997073884418434</v>
      </c>
      <c r="P72" s="61">
        <f t="shared" si="5"/>
        <v>15637</v>
      </c>
      <c r="Q72" s="247">
        <f t="shared" si="15"/>
        <v>18.948729651605049</v>
      </c>
      <c r="R72" s="215">
        <f t="shared" si="16"/>
        <v>0.67602369302086018</v>
      </c>
      <c r="S72" s="246" t="s">
        <v>228</v>
      </c>
      <c r="T72" s="215" t="s">
        <v>260</v>
      </c>
      <c r="U72" s="247">
        <f>F70</f>
        <v>-12.424722662440571</v>
      </c>
      <c r="V72" s="247">
        <f>I70</f>
        <v>-4.1910485529021031</v>
      </c>
      <c r="W72" s="247">
        <f>L70</f>
        <v>-8.0314585319351757</v>
      </c>
      <c r="X72" s="247">
        <f>O70</f>
        <v>9.4038623005877415</v>
      </c>
      <c r="Y72" s="247">
        <f>R70</f>
        <v>-5.9334006054490418</v>
      </c>
    </row>
    <row r="73" spans="1:25" s="51" customFormat="1" ht="20.100000000000001" customHeight="1">
      <c r="A73" s="4"/>
      <c r="B73" s="317" t="s">
        <v>154</v>
      </c>
      <c r="C73" s="318"/>
      <c r="D73" s="319">
        <v>3592</v>
      </c>
      <c r="E73" s="320">
        <f t="shared" si="6"/>
        <v>23.12644862219933</v>
      </c>
      <c r="F73" s="321">
        <f t="shared" si="7"/>
        <v>-18.307937229929497</v>
      </c>
      <c r="G73" s="319">
        <v>5738</v>
      </c>
      <c r="H73" s="320">
        <f t="shared" si="8"/>
        <v>36.943085243368529</v>
      </c>
      <c r="I73" s="321">
        <f t="shared" si="9"/>
        <v>-1.1882211124504909</v>
      </c>
      <c r="J73" s="319">
        <v>4835</v>
      </c>
      <c r="K73" s="320">
        <f t="shared" si="10"/>
        <v>31.129281483389132</v>
      </c>
      <c r="L73" s="321">
        <f t="shared" si="11"/>
        <v>-6.8580235022153726</v>
      </c>
      <c r="M73" s="319">
        <v>1367</v>
      </c>
      <c r="N73" s="320">
        <f t="shared" si="12"/>
        <v>8.8011846510430072</v>
      </c>
      <c r="O73" s="321">
        <f t="shared" si="13"/>
        <v>16.044142614601018</v>
      </c>
      <c r="P73" s="322">
        <f t="shared" si="5"/>
        <v>15532</v>
      </c>
      <c r="Q73" s="247">
        <f t="shared" si="15"/>
        <v>17.898891756490055</v>
      </c>
      <c r="R73" s="215">
        <f t="shared" si="16"/>
        <v>-6.281300911120498</v>
      </c>
      <c r="S73" s="246" t="s">
        <v>229</v>
      </c>
      <c r="T73" s="215" t="s">
        <v>262</v>
      </c>
      <c r="U73" s="247">
        <f>F69</f>
        <v>4.8136083966702863</v>
      </c>
      <c r="V73" s="247">
        <f>I69</f>
        <v>3.8791680422581707</v>
      </c>
      <c r="W73" s="247">
        <f>L69</f>
        <v>-4.7680746307333512</v>
      </c>
      <c r="X73" s="247">
        <f>O69</f>
        <v>7.9048349961627018</v>
      </c>
      <c r="Y73" s="247">
        <f>R69</f>
        <v>2.0524923120932561</v>
      </c>
    </row>
    <row r="74" spans="1:25" s="51" customFormat="1" ht="20.100000000000001" customHeight="1">
      <c r="A74" s="4"/>
      <c r="B74" s="264" t="s">
        <v>155</v>
      </c>
      <c r="C74" s="296"/>
      <c r="D74" s="265">
        <v>4397</v>
      </c>
      <c r="E74" s="266">
        <f t="shared" si="6"/>
        <v>26.531104809026729</v>
      </c>
      <c r="F74" s="267">
        <f t="shared" si="7"/>
        <v>7.9548244537196169</v>
      </c>
      <c r="G74" s="265">
        <v>5807</v>
      </c>
      <c r="H74" s="266">
        <f t="shared" si="8"/>
        <v>35.038918723224519</v>
      </c>
      <c r="I74" s="267">
        <f t="shared" si="9"/>
        <v>3.9191123836793129</v>
      </c>
      <c r="J74" s="265">
        <v>5191</v>
      </c>
      <c r="K74" s="266">
        <f t="shared" si="10"/>
        <v>31.322029807518252</v>
      </c>
      <c r="L74" s="267">
        <f t="shared" si="11"/>
        <v>10.776781903542467</v>
      </c>
      <c r="M74" s="265">
        <v>1178</v>
      </c>
      <c r="N74" s="266">
        <f t="shared" si="12"/>
        <v>7.1079466602304953</v>
      </c>
      <c r="O74" s="267">
        <f t="shared" si="13"/>
        <v>8.9731729879740989</v>
      </c>
      <c r="P74" s="270">
        <f t="shared" si="5"/>
        <v>16573</v>
      </c>
      <c r="Q74" s="247">
        <f t="shared" si="15"/>
        <v>21.967912864292021</v>
      </c>
      <c r="R74" s="215">
        <f t="shared" si="16"/>
        <v>7.4215711693025668</v>
      </c>
      <c r="S74" s="246" t="s">
        <v>230</v>
      </c>
      <c r="T74" s="215" t="s">
        <v>263</v>
      </c>
      <c r="U74" s="247">
        <f>F68</f>
        <v>0.27624309392265189</v>
      </c>
      <c r="V74" s="247">
        <f>I68</f>
        <v>14.57174638487208</v>
      </c>
      <c r="W74" s="247">
        <f>L68</f>
        <v>21.414965986394556</v>
      </c>
      <c r="X74" s="247">
        <f>O68</f>
        <v>0.71123755334281646</v>
      </c>
      <c r="Y74" s="247">
        <f>R68</f>
        <v>12.067274001401541</v>
      </c>
    </row>
    <row r="75" spans="1:25" ht="20.100000000000001" customHeight="1">
      <c r="A75" s="4"/>
      <c r="B75" s="264" t="s">
        <v>156</v>
      </c>
      <c r="C75" s="296"/>
      <c r="D75" s="265">
        <v>4073</v>
      </c>
      <c r="E75" s="266">
        <f t="shared" si="6"/>
        <v>26.400051853772361</v>
      </c>
      <c r="F75" s="267">
        <f t="shared" si="7"/>
        <v>12.080352228948817</v>
      </c>
      <c r="G75" s="265">
        <v>5588</v>
      </c>
      <c r="H75" s="266">
        <f t="shared" si="8"/>
        <v>36.219859994814627</v>
      </c>
      <c r="I75" s="267">
        <f t="shared" si="9"/>
        <v>23.110817360652124</v>
      </c>
      <c r="J75" s="265">
        <v>4686</v>
      </c>
      <c r="K75" s="266">
        <f t="shared" si="10"/>
        <v>30.373347161005963</v>
      </c>
      <c r="L75" s="267">
        <f t="shared" si="11"/>
        <v>20.617760617760617</v>
      </c>
      <c r="M75" s="265">
        <v>1081</v>
      </c>
      <c r="N75" s="266">
        <f t="shared" si="12"/>
        <v>7.0067409904070521</v>
      </c>
      <c r="O75" s="267">
        <f t="shared" si="13"/>
        <v>-0.64338235294117641</v>
      </c>
      <c r="P75" s="270">
        <f t="shared" si="5"/>
        <v>15428</v>
      </c>
      <c r="Q75" s="247">
        <f t="shared" si="15"/>
        <v>8.3679057208918977</v>
      </c>
      <c r="R75" s="215">
        <f t="shared" si="16"/>
        <v>17.358892438764641</v>
      </c>
      <c r="S75" s="246" t="s">
        <v>231</v>
      </c>
      <c r="T75" s="215" t="s">
        <v>264</v>
      </c>
      <c r="U75" s="247">
        <f>F67</f>
        <v>10.709366391184574</v>
      </c>
      <c r="V75" s="247">
        <f>I67</f>
        <v>-8.3356449375866859</v>
      </c>
      <c r="W75" s="247">
        <f>L67</f>
        <v>-19.856566562079784</v>
      </c>
      <c r="X75" s="247">
        <f>O67</f>
        <v>5.1553672316384178</v>
      </c>
      <c r="Y75" s="247">
        <f>R67</f>
        <v>-6.8971985992996503</v>
      </c>
    </row>
    <row r="76" spans="1:25" ht="20.100000000000001" customHeight="1">
      <c r="A76" s="4"/>
      <c r="B76" s="268" t="s">
        <v>157</v>
      </c>
      <c r="C76" s="296"/>
      <c r="D76" s="265">
        <v>3634</v>
      </c>
      <c r="E76" s="266">
        <f t="shared" si="6"/>
        <v>27.643389624220294</v>
      </c>
      <c r="F76" s="267">
        <f t="shared" si="7"/>
        <v>8.2836710369487498</v>
      </c>
      <c r="G76" s="265">
        <v>4539</v>
      </c>
      <c r="H76" s="266">
        <f t="shared" si="8"/>
        <v>34.527612962117757</v>
      </c>
      <c r="I76" s="267">
        <f t="shared" si="9"/>
        <v>3.9386306388825281</v>
      </c>
      <c r="J76" s="265">
        <v>3885</v>
      </c>
      <c r="K76" s="266">
        <f t="shared" si="10"/>
        <v>29.552715654952078</v>
      </c>
      <c r="L76" s="267">
        <f t="shared" si="11"/>
        <v>-11.924733620494218</v>
      </c>
      <c r="M76" s="265">
        <v>1088</v>
      </c>
      <c r="N76" s="266">
        <f t="shared" si="12"/>
        <v>8.2762817587098727</v>
      </c>
      <c r="O76" s="267">
        <f t="shared" si="13"/>
        <v>4.6153846153846159</v>
      </c>
      <c r="P76" s="270">
        <f t="shared" si="5"/>
        <v>13146</v>
      </c>
      <c r="Q76" s="247">
        <f t="shared" si="15"/>
        <v>-1.145089629205174</v>
      </c>
      <c r="R76" s="215">
        <f t="shared" si="16"/>
        <v>-0.21253985122210414</v>
      </c>
      <c r="S76" s="246" t="s">
        <v>232</v>
      </c>
      <c r="T76" s="215" t="s">
        <v>265</v>
      </c>
      <c r="U76" s="247">
        <f>F66</f>
        <v>2.4261275272161744</v>
      </c>
      <c r="V76" s="247">
        <f>I66</f>
        <v>5.5984263882584351</v>
      </c>
      <c r="W76" s="247">
        <f>L66</f>
        <v>12.695749440715884</v>
      </c>
      <c r="X76" s="247">
        <f>O66</f>
        <v>-10.073875083948959</v>
      </c>
      <c r="Y76" s="247">
        <f>R66</f>
        <v>5</v>
      </c>
    </row>
    <row r="77" spans="1:25" ht="20.100000000000001" customHeight="1">
      <c r="A77" s="4"/>
      <c r="B77" s="268" t="s">
        <v>158</v>
      </c>
      <c r="C77" s="296"/>
      <c r="D77" s="265">
        <v>3356</v>
      </c>
      <c r="E77" s="266">
        <f t="shared" si="6"/>
        <v>25.474419310763626</v>
      </c>
      <c r="F77" s="267">
        <f t="shared" si="7"/>
        <v>-4.5234708392603125</v>
      </c>
      <c r="G77" s="265">
        <v>4367</v>
      </c>
      <c r="H77" s="266">
        <f t="shared" si="8"/>
        <v>33.148626081676028</v>
      </c>
      <c r="I77" s="267">
        <f t="shared" si="9"/>
        <v>0.18352833218628126</v>
      </c>
      <c r="J77" s="265">
        <v>4411</v>
      </c>
      <c r="K77" s="266">
        <f t="shared" si="10"/>
        <v>33.482617276453617</v>
      </c>
      <c r="L77" s="267">
        <f t="shared" si="11"/>
        <v>-6.2685932851678716</v>
      </c>
      <c r="M77" s="265">
        <v>1040</v>
      </c>
      <c r="N77" s="266">
        <f t="shared" si="12"/>
        <v>7.8943373311067253</v>
      </c>
      <c r="O77" s="267">
        <f t="shared" si="13"/>
        <v>3.1746031746031744</v>
      </c>
      <c r="P77" s="270">
        <f t="shared" si="5"/>
        <v>13174</v>
      </c>
      <c r="Q77" s="247">
        <f t="shared" si="15"/>
        <v>10.352479668148696</v>
      </c>
      <c r="R77" s="215">
        <v>-3.1</v>
      </c>
      <c r="S77" s="246" t="s">
        <v>233</v>
      </c>
      <c r="T77" s="215" t="s">
        <v>266</v>
      </c>
      <c r="U77" s="247">
        <f>F65</f>
        <v>6.0116509010124526</v>
      </c>
      <c r="V77" s="247">
        <f>I65</f>
        <v>-5.7429441547342019</v>
      </c>
      <c r="W77" s="247">
        <f>L65</f>
        <v>8.2630004699786692</v>
      </c>
      <c r="X77" s="247">
        <f>O65</f>
        <v>-18.798721904854361</v>
      </c>
      <c r="Y77" s="247">
        <f>R65</f>
        <v>-0.77713941406828013</v>
      </c>
    </row>
    <row r="78" spans="1:25" s="254" customFormat="1" ht="20.100000000000001" customHeight="1">
      <c r="A78" s="249"/>
      <c r="B78" s="250" t="s">
        <v>159</v>
      </c>
      <c r="C78" s="297"/>
      <c r="D78" s="251">
        <v>3515</v>
      </c>
      <c r="E78" s="252">
        <f t="shared" si="6"/>
        <v>25.868413305858112</v>
      </c>
      <c r="F78" s="253">
        <f t="shared" si="7"/>
        <v>-99.908634393304979</v>
      </c>
      <c r="G78" s="251">
        <v>4359</v>
      </c>
      <c r="H78" s="252">
        <f t="shared" si="8"/>
        <v>32.079776273182219</v>
      </c>
      <c r="I78" s="253">
        <f t="shared" si="9"/>
        <v>-99.896033605413336</v>
      </c>
      <c r="J78" s="251">
        <v>4706</v>
      </c>
      <c r="K78" s="252">
        <f t="shared" si="10"/>
        <v>34.633500147188698</v>
      </c>
      <c r="L78" s="253">
        <f t="shared" si="11"/>
        <v>-99.909474677752002</v>
      </c>
      <c r="M78" s="251">
        <v>1008</v>
      </c>
      <c r="N78" s="252">
        <f t="shared" si="12"/>
        <v>7.4183102737709739</v>
      </c>
      <c r="O78" s="253">
        <f t="shared" si="13"/>
        <v>-99.899024336778695</v>
      </c>
      <c r="P78" s="271">
        <f t="shared" si="5"/>
        <v>13588</v>
      </c>
      <c r="Q78" s="256"/>
      <c r="R78" s="253">
        <f>(P78-P79)/P79*100</f>
        <v>-4.5564491226679342</v>
      </c>
      <c r="S78" s="255" t="s">
        <v>234</v>
      </c>
      <c r="T78" s="253" t="s">
        <v>267</v>
      </c>
      <c r="U78" s="256">
        <f>F64</f>
        <v>8.1354423348647629</v>
      </c>
      <c r="V78" s="256">
        <f>I64</f>
        <v>-0.98400669111739103</v>
      </c>
      <c r="W78" s="256">
        <f>L64</f>
        <v>-19.099017314048826</v>
      </c>
      <c r="X78" s="256">
        <f>O64</f>
        <v>12.426077079909675</v>
      </c>
      <c r="Y78" s="256">
        <f>R64</f>
        <v>-3.0858548309244975</v>
      </c>
    </row>
    <row r="79" spans="1:25" s="254" customFormat="1" ht="20.100000000000001" customHeight="1">
      <c r="A79" s="249"/>
      <c r="B79" s="324" t="s">
        <v>160</v>
      </c>
      <c r="C79" s="325"/>
      <c r="D79" s="326">
        <v>3847180.7140000006</v>
      </c>
      <c r="E79" s="327">
        <f t="shared" si="6"/>
        <v>27023.00472556298</v>
      </c>
      <c r="F79" s="328">
        <f t="shared" si="7"/>
        <v>1.3256200874457997</v>
      </c>
      <c r="G79" s="326">
        <v>4192700.9369999995</v>
      </c>
      <c r="H79" s="327">
        <f t="shared" si="8"/>
        <v>29449.975360170538</v>
      </c>
      <c r="I79" s="328">
        <f t="shared" si="9"/>
        <v>9.4975135364139049</v>
      </c>
      <c r="J79" s="326">
        <v>5198545.4270000001</v>
      </c>
      <c r="K79" s="327">
        <f t="shared" si="10"/>
        <v>36515.13357006156</v>
      </c>
      <c r="L79" s="328">
        <f t="shared" si="11"/>
        <v>5.6787103588579457</v>
      </c>
      <c r="M79" s="326">
        <v>998260.34100000001</v>
      </c>
      <c r="N79" s="327">
        <f t="shared" si="12"/>
        <v>7011.8863442049133</v>
      </c>
      <c r="O79" s="328">
        <f t="shared" si="13"/>
        <v>32.537247612693982</v>
      </c>
      <c r="P79" s="329">
        <f>(D79+G79+J79+M79)/1000</f>
        <v>14236.687419000002</v>
      </c>
      <c r="Q79" s="256"/>
      <c r="R79" s="253">
        <f>(P79-P80)/P80*100</f>
        <v>7.0566300610274979</v>
      </c>
      <c r="S79" s="255" t="s">
        <v>235</v>
      </c>
      <c r="T79" s="253" t="s">
        <v>268</v>
      </c>
      <c r="U79" s="256">
        <f>F63</f>
        <v>10.740471082173121</v>
      </c>
      <c r="V79" s="256">
        <f>I63</f>
        <v>-5.3289757458472984</v>
      </c>
      <c r="W79" s="256">
        <f>L63</f>
        <v>23.380110285522129</v>
      </c>
      <c r="X79" s="256">
        <f>O63</f>
        <v>9.2502639540998253</v>
      </c>
      <c r="Y79" s="256">
        <f>R63</f>
        <v>6.6265743171771749</v>
      </c>
    </row>
    <row r="80" spans="1:25" s="254" customFormat="1" ht="20.100000000000001" customHeight="1">
      <c r="A80" s="249"/>
      <c r="B80" s="324" t="s">
        <v>161</v>
      </c>
      <c r="C80" s="325"/>
      <c r="D80" s="326">
        <v>3796848.9219999993</v>
      </c>
      <c r="E80" s="327">
        <f t="shared" si="6"/>
        <v>28551.434647479</v>
      </c>
      <c r="F80" s="328">
        <f t="shared" si="7"/>
        <v>9.1399333172165562</v>
      </c>
      <c r="G80" s="326">
        <v>3829037.5749999997</v>
      </c>
      <c r="H80" s="327">
        <f t="shared" si="8"/>
        <v>28793.485948808047</v>
      </c>
      <c r="I80" s="328">
        <f t="shared" si="9"/>
        <v>10.975687466733598</v>
      </c>
      <c r="J80" s="326">
        <v>4919198.398</v>
      </c>
      <c r="K80" s="327">
        <f t="shared" si="10"/>
        <v>36991.245757678953</v>
      </c>
      <c r="L80" s="328">
        <f t="shared" si="11"/>
        <v>9.7173382021225372</v>
      </c>
      <c r="M80" s="326">
        <v>753192.29800000007</v>
      </c>
      <c r="N80" s="327">
        <f t="shared" si="12"/>
        <v>5663.8336460340024</v>
      </c>
      <c r="O80" s="328">
        <f t="shared" si="13"/>
        <v>43.364329569062477</v>
      </c>
      <c r="P80" s="329">
        <f>(D80+G80+J80+M80)/1000</f>
        <v>13298.277193</v>
      </c>
      <c r="Q80" s="256"/>
      <c r="R80" s="253">
        <f>(P80-P81)/P81*100</f>
        <v>11.393491996503567</v>
      </c>
      <c r="S80" s="255" t="s">
        <v>236</v>
      </c>
      <c r="T80" s="253" t="s">
        <v>269</v>
      </c>
      <c r="U80" s="256">
        <f>F62</f>
        <v>10.275782818091182</v>
      </c>
      <c r="V80" s="256">
        <f>I62</f>
        <v>-3.3712769353645511</v>
      </c>
      <c r="W80" s="256">
        <f>L62</f>
        <v>39.079496009126444</v>
      </c>
      <c r="X80" s="256">
        <f>O62</f>
        <v>-22.438046120278166</v>
      </c>
      <c r="Y80" s="256">
        <f>R62</f>
        <v>10.126003716048876</v>
      </c>
    </row>
    <row r="81" spans="1:28" s="254" customFormat="1" ht="20.100000000000001" customHeight="1">
      <c r="A81" s="249"/>
      <c r="B81" s="324" t="s">
        <v>162</v>
      </c>
      <c r="C81" s="325"/>
      <c r="D81" s="326">
        <v>3478881.4749999996</v>
      </c>
      <c r="E81" s="327">
        <f t="shared" si="6"/>
        <v>29140.974437364246</v>
      </c>
      <c r="F81" s="328"/>
      <c r="G81" s="326">
        <v>3450339.1350000002</v>
      </c>
      <c r="H81" s="327">
        <f t="shared" si="8"/>
        <v>28901.888510953795</v>
      </c>
      <c r="I81" s="328"/>
      <c r="J81" s="326">
        <v>4483519.6320000002</v>
      </c>
      <c r="K81" s="327">
        <f t="shared" si="10"/>
        <v>37556.361699713496</v>
      </c>
      <c r="L81" s="328"/>
      <c r="M81" s="326">
        <v>525369.38600000006</v>
      </c>
      <c r="N81" s="327">
        <f t="shared" si="12"/>
        <v>4400.7753519684811</v>
      </c>
      <c r="O81" s="328"/>
      <c r="P81" s="329">
        <f>(D81+G81+J81+M81)/1000</f>
        <v>11938.109627999998</v>
      </c>
      <c r="Q81" s="256"/>
      <c r="R81" s="263"/>
      <c r="S81" s="255" t="s">
        <v>282</v>
      </c>
      <c r="T81" s="253" t="s">
        <v>281</v>
      </c>
      <c r="U81" s="256">
        <f>F61</f>
        <v>5.9655416651407167</v>
      </c>
      <c r="V81" s="256">
        <f>I61</f>
        <v>14.24047946513684</v>
      </c>
      <c r="W81" s="256">
        <f>L61</f>
        <v>-15.484188676094398</v>
      </c>
      <c r="X81" s="256">
        <f>O61</f>
        <v>-11.663668573638374</v>
      </c>
      <c r="Y81" s="256">
        <f>R61</f>
        <v>0.3672395698179427</v>
      </c>
    </row>
    <row r="82" spans="1:28" s="61" customFormat="1" ht="18" customHeight="1">
      <c r="A82" s="52"/>
      <c r="B82" s="53" t="s">
        <v>174</v>
      </c>
      <c r="C82" s="298"/>
      <c r="D82" s="54"/>
      <c r="E82" s="54"/>
      <c r="F82" s="217"/>
      <c r="G82" s="55"/>
      <c r="H82" s="54"/>
      <c r="I82" s="217"/>
      <c r="J82" s="54"/>
      <c r="K82" s="54"/>
      <c r="L82" s="217"/>
      <c r="M82" s="54"/>
      <c r="N82" s="56"/>
      <c r="O82" s="232"/>
      <c r="P82" s="54"/>
      <c r="Q82" s="283"/>
      <c r="R82" s="203"/>
      <c r="S82" s="255" t="s">
        <v>285</v>
      </c>
      <c r="T82" s="253" t="s">
        <v>286</v>
      </c>
      <c r="U82" s="256">
        <f>F60</f>
        <v>5.6669507724094199</v>
      </c>
      <c r="V82" s="256">
        <f>I60</f>
        <v>4.0933121769883982</v>
      </c>
      <c r="W82" s="256">
        <f>L60</f>
        <v>37.716066330283219</v>
      </c>
      <c r="X82" s="256">
        <f>O60</f>
        <v>14.940732836393444</v>
      </c>
      <c r="Y82" s="256">
        <f>R60</f>
        <v>14.796657147805458</v>
      </c>
      <c r="Z82" s="9"/>
      <c r="AA82" s="9"/>
      <c r="AB82" s="9"/>
    </row>
    <row r="83" spans="1:28" s="61" customFormat="1" ht="18" customHeight="1">
      <c r="A83" s="4"/>
      <c r="B83" s="8"/>
      <c r="C83" s="379"/>
      <c r="D83" s="203"/>
      <c r="E83" s="203"/>
      <c r="F83" s="380"/>
      <c r="G83" s="381"/>
      <c r="H83" s="203"/>
      <c r="I83" s="380"/>
      <c r="J83" s="203"/>
      <c r="K83" s="203"/>
      <c r="L83" s="380"/>
      <c r="M83" s="203"/>
      <c r="N83" s="382"/>
      <c r="O83" s="383"/>
      <c r="P83" s="203"/>
      <c r="Q83" s="384"/>
      <c r="R83" s="203"/>
      <c r="S83" s="255" t="s">
        <v>288</v>
      </c>
      <c r="T83" s="253" t="s">
        <v>289</v>
      </c>
      <c r="U83" s="256">
        <f>F59</f>
        <v>-1.9600937115641501</v>
      </c>
      <c r="V83" s="256">
        <f>I59</f>
        <v>1.0267108123320898</v>
      </c>
      <c r="W83" s="256">
        <f>L59</f>
        <v>2.1397493399523304</v>
      </c>
      <c r="X83" s="256">
        <f>O59</f>
        <v>-6.6501883723329227</v>
      </c>
      <c r="Y83" s="256">
        <f>R59</f>
        <v>0.25788814341943156</v>
      </c>
      <c r="Z83" s="9"/>
      <c r="AA83" s="9"/>
      <c r="AB83" s="9"/>
    </row>
    <row r="84" spans="1:28" s="61" customFormat="1">
      <c r="A84" s="9"/>
      <c r="B84" s="9"/>
      <c r="C84" s="150"/>
      <c r="D84" s="2"/>
      <c r="E84" s="2"/>
      <c r="F84" s="211"/>
      <c r="G84" s="2"/>
      <c r="H84" s="57"/>
      <c r="I84" s="216"/>
      <c r="J84" s="2"/>
      <c r="K84" s="2"/>
      <c r="L84" s="211"/>
      <c r="M84" s="2"/>
      <c r="N84" s="34"/>
      <c r="O84" s="200"/>
      <c r="P84" s="2"/>
      <c r="Q84" s="281"/>
      <c r="R84" s="2"/>
      <c r="S84" s="255" t="s">
        <v>318</v>
      </c>
      <c r="T84" s="253" t="s">
        <v>317</v>
      </c>
      <c r="U84" s="256" t="e">
        <f>F58</f>
        <v>#REF!</v>
      </c>
      <c r="V84" s="256" t="e">
        <f>I58</f>
        <v>#REF!</v>
      </c>
      <c r="W84" s="256" t="e">
        <f>L58</f>
        <v>#REF!</v>
      </c>
      <c r="X84" s="256" t="e">
        <f>O58</f>
        <v>#REF!</v>
      </c>
      <c r="Y84" s="256" t="e">
        <f>R58</f>
        <v>#REF!</v>
      </c>
      <c r="Z84" s="9"/>
      <c r="AA84" s="9"/>
      <c r="AB84" s="9"/>
    </row>
    <row r="85" spans="1:28" s="61" customFormat="1">
      <c r="A85" s="9"/>
      <c r="B85" s="9" t="s">
        <v>276</v>
      </c>
      <c r="C85" s="269"/>
      <c r="D85" s="9"/>
      <c r="E85" s="9"/>
      <c r="F85" s="216"/>
      <c r="G85" s="9"/>
      <c r="H85" s="57">
        <v>17</v>
      </c>
      <c r="I85" s="216"/>
      <c r="J85" s="9"/>
      <c r="K85" s="9"/>
      <c r="L85" s="216"/>
      <c r="M85" s="9"/>
      <c r="N85" s="34"/>
      <c r="O85" s="200"/>
      <c r="P85" s="2" t="s">
        <v>270</v>
      </c>
      <c r="Q85" s="301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>
      <c r="B86" s="284" t="s">
        <v>27</v>
      </c>
      <c r="C86" s="299" t="s">
        <v>28</v>
      </c>
      <c r="D86" s="284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>
      <c r="B87" s="285" t="s">
        <v>91</v>
      </c>
      <c r="C87" s="300">
        <v>1895383484.1679995</v>
      </c>
      <c r="D87" s="286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>
      <c r="B88" s="285" t="s">
        <v>92</v>
      </c>
      <c r="C88" s="300">
        <v>440868619.32199991</v>
      </c>
      <c r="D88" s="286"/>
      <c r="S88" s="9" t="s">
        <v>238</v>
      </c>
      <c r="T88" s="246" t="s">
        <v>223</v>
      </c>
      <c r="U88" s="9"/>
      <c r="V88" s="9"/>
      <c r="W88" s="9"/>
      <c r="X88" s="9"/>
      <c r="Y88" s="9"/>
    </row>
    <row r="89" spans="1:28" ht="17.25" customHeight="1">
      <c r="B89" s="285" t="s">
        <v>93</v>
      </c>
      <c r="C89" s="300">
        <v>290881408.48800004</v>
      </c>
      <c r="D89" s="286"/>
      <c r="S89" s="9" t="s">
        <v>239</v>
      </c>
      <c r="T89" s="246" t="s">
        <v>224</v>
      </c>
      <c r="U89" s="9"/>
      <c r="V89" s="9"/>
      <c r="W89" s="9"/>
      <c r="X89" s="9"/>
      <c r="Y89" s="9"/>
    </row>
    <row r="90" spans="1:28" ht="15">
      <c r="B90" s="285" t="s">
        <v>94</v>
      </c>
      <c r="C90" s="300">
        <v>26633478.169999998</v>
      </c>
      <c r="D90" s="286"/>
      <c r="S90" s="9" t="s">
        <v>240</v>
      </c>
      <c r="T90" s="246" t="s">
        <v>225</v>
      </c>
      <c r="U90" s="9"/>
      <c r="V90" s="9"/>
      <c r="W90" s="9"/>
      <c r="X90" s="9"/>
      <c r="Y90" s="9"/>
    </row>
    <row r="91" spans="1:28" ht="15">
      <c r="B91" s="285" t="s">
        <v>95</v>
      </c>
      <c r="C91" s="300">
        <v>425484460.90999997</v>
      </c>
      <c r="D91" s="286"/>
      <c r="S91" s="9" t="s">
        <v>251</v>
      </c>
      <c r="T91" s="246" t="s">
        <v>226</v>
      </c>
      <c r="U91" s="9"/>
      <c r="V91" s="9"/>
      <c r="W91" s="9"/>
      <c r="X91" s="9"/>
      <c r="Y91" s="9"/>
    </row>
    <row r="92" spans="1:28" ht="30">
      <c r="B92" s="285" t="s">
        <v>273</v>
      </c>
      <c r="C92" s="300">
        <v>794435900.19399989</v>
      </c>
      <c r="D92" s="286"/>
      <c r="S92" s="9" t="s">
        <v>241</v>
      </c>
      <c r="T92" s="246" t="s">
        <v>227</v>
      </c>
      <c r="U92" s="9"/>
      <c r="V92" s="9"/>
      <c r="W92" s="9"/>
      <c r="X92" s="9"/>
      <c r="Y92" s="9"/>
    </row>
    <row r="93" spans="1:28" ht="15">
      <c r="B93" s="285" t="s">
        <v>97</v>
      </c>
      <c r="C93" s="300">
        <v>677494814.44700003</v>
      </c>
      <c r="D93" s="286"/>
      <c r="S93" s="9" t="s">
        <v>242</v>
      </c>
      <c r="T93" s="246" t="s">
        <v>228</v>
      </c>
      <c r="U93" s="9"/>
      <c r="V93" s="9"/>
      <c r="W93" s="9"/>
      <c r="X93" s="9"/>
      <c r="Y93" s="9"/>
    </row>
    <row r="94" spans="1:28" ht="15">
      <c r="B94" s="285" t="s">
        <v>98</v>
      </c>
      <c r="C94" s="300">
        <v>569323822.81900001</v>
      </c>
      <c r="D94" s="286"/>
      <c r="S94" s="9" t="s">
        <v>243</v>
      </c>
      <c r="T94" s="246" t="s">
        <v>229</v>
      </c>
      <c r="U94" s="9"/>
      <c r="V94" s="9"/>
      <c r="W94" s="9"/>
      <c r="X94" s="9"/>
      <c r="Y94" s="9"/>
    </row>
    <row r="95" spans="1:28" ht="15">
      <c r="B95" s="285" t="s">
        <v>99</v>
      </c>
      <c r="C95" s="300">
        <v>110797060.33</v>
      </c>
      <c r="D95" s="286"/>
      <c r="S95" s="9" t="s">
        <v>244</v>
      </c>
      <c r="T95" s="246" t="s">
        <v>230</v>
      </c>
      <c r="U95" s="9"/>
      <c r="V95" s="9"/>
      <c r="W95" s="9"/>
      <c r="X95" s="9"/>
      <c r="Y95" s="9"/>
    </row>
    <row r="96" spans="1:28" ht="15">
      <c r="B96" s="285" t="s">
        <v>274</v>
      </c>
      <c r="C96" s="300">
        <v>953010396.24199998</v>
      </c>
      <c r="D96" s="286"/>
      <c r="S96" s="9" t="s">
        <v>245</v>
      </c>
      <c r="T96" s="246" t="s">
        <v>231</v>
      </c>
      <c r="U96" s="9"/>
      <c r="V96" s="9"/>
      <c r="W96" s="9"/>
      <c r="X96" s="9"/>
      <c r="Y96" s="9"/>
    </row>
    <row r="97" spans="2:25" ht="15">
      <c r="B97" s="285" t="s">
        <v>101</v>
      </c>
      <c r="C97" s="300">
        <v>1229281089.4649999</v>
      </c>
      <c r="D97" s="286"/>
      <c r="S97" s="9" t="s">
        <v>246</v>
      </c>
      <c r="T97" s="246" t="s">
        <v>232</v>
      </c>
      <c r="U97" s="9"/>
      <c r="V97" s="9"/>
      <c r="W97" s="9"/>
      <c r="X97" s="9"/>
      <c r="Y97" s="9"/>
    </row>
    <row r="98" spans="2:25" ht="18" customHeight="1">
      <c r="B98" s="285" t="s">
        <v>102</v>
      </c>
      <c r="C98" s="300">
        <v>1264942961.3630002</v>
      </c>
      <c r="D98" s="286"/>
      <c r="S98" s="9" t="s">
        <v>247</v>
      </c>
      <c r="T98" s="246" t="s">
        <v>233</v>
      </c>
      <c r="U98" s="9"/>
      <c r="V98" s="9"/>
      <c r="W98" s="9"/>
      <c r="X98" s="9"/>
      <c r="Y98" s="9"/>
    </row>
    <row r="99" spans="2:25" ht="18" customHeight="1">
      <c r="B99" s="285" t="s">
        <v>103</v>
      </c>
      <c r="C99" s="300">
        <v>3748335153.934998</v>
      </c>
      <c r="D99" s="286"/>
      <c r="S99" s="9" t="s">
        <v>248</v>
      </c>
      <c r="T99" s="255" t="s">
        <v>234</v>
      </c>
      <c r="U99" s="9"/>
      <c r="V99" s="9"/>
      <c r="W99" s="9"/>
      <c r="X99" s="9"/>
      <c r="Y99" s="9"/>
    </row>
    <row r="100" spans="2:25" ht="15.75" customHeight="1">
      <c r="B100" s="285" t="s">
        <v>104</v>
      </c>
      <c r="C100" s="300">
        <v>552958644.222</v>
      </c>
      <c r="D100" s="286"/>
      <c r="S100" s="9" t="s">
        <v>249</v>
      </c>
      <c r="T100" s="255" t="s">
        <v>235</v>
      </c>
      <c r="U100" s="9"/>
      <c r="V100" s="9"/>
      <c r="W100" s="9"/>
      <c r="X100" s="9"/>
      <c r="Y100" s="9"/>
    </row>
    <row r="101" spans="2:25" ht="15">
      <c r="B101" s="285" t="s">
        <v>275</v>
      </c>
      <c r="C101" s="300">
        <v>2060711401.8149998</v>
      </c>
      <c r="D101" s="286"/>
      <c r="S101" s="9" t="s">
        <v>250</v>
      </c>
      <c r="T101" s="255" t="s">
        <v>236</v>
      </c>
      <c r="U101" s="9"/>
      <c r="V101" s="9"/>
      <c r="W101" s="9"/>
      <c r="X101" s="9"/>
      <c r="Y101" s="9"/>
    </row>
    <row r="102" spans="2:25">
      <c r="C102" s="269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>
      <c r="B105" s="284" t="s">
        <v>27</v>
      </c>
      <c r="C105" s="284" t="s">
        <v>28</v>
      </c>
      <c r="D105" s="284" t="s">
        <v>29</v>
      </c>
      <c r="E105" s="284" t="s">
        <v>30</v>
      </c>
      <c r="F105" s="284" t="s">
        <v>52</v>
      </c>
      <c r="G105" s="284" t="s">
        <v>60</v>
      </c>
      <c r="H105" s="284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>
      <c r="B106" s="285" t="s">
        <v>91</v>
      </c>
      <c r="C106" s="300">
        <v>1305472837</v>
      </c>
      <c r="D106" s="286">
        <v>285584893</v>
      </c>
      <c r="E106" s="286">
        <v>522408925</v>
      </c>
      <c r="F106" s="286">
        <v>330992305</v>
      </c>
      <c r="G106" s="286">
        <v>148578015</v>
      </c>
      <c r="H106" s="286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>
      <c r="B107" s="285" t="s">
        <v>92</v>
      </c>
      <c r="C107" s="300">
        <v>536272419</v>
      </c>
      <c r="D107" s="286">
        <v>95942763</v>
      </c>
      <c r="E107" s="286">
        <v>165080015</v>
      </c>
      <c r="F107" s="286">
        <v>254716028</v>
      </c>
      <c r="G107" s="286">
        <v>13029969</v>
      </c>
      <c r="H107" s="286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>
      <c r="B108" s="285" t="s">
        <v>93</v>
      </c>
      <c r="C108" s="300">
        <v>172591675</v>
      </c>
      <c r="D108" s="286">
        <v>21343450</v>
      </c>
      <c r="E108" s="286">
        <v>97478833</v>
      </c>
      <c r="F108" s="286">
        <v>52140373</v>
      </c>
      <c r="G108" s="302"/>
      <c r="H108" s="286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>
      <c r="B109" s="285" t="s">
        <v>94</v>
      </c>
      <c r="C109" s="300">
        <v>20873713</v>
      </c>
      <c r="D109" s="286">
        <v>8008413</v>
      </c>
      <c r="E109" s="286">
        <v>6267163</v>
      </c>
      <c r="F109" s="286">
        <v>5844977</v>
      </c>
      <c r="G109" s="302"/>
      <c r="H109" s="286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>
      <c r="B110" s="285" t="s">
        <v>95</v>
      </c>
      <c r="C110" s="300">
        <v>505971577</v>
      </c>
      <c r="D110" s="286">
        <v>80280539</v>
      </c>
      <c r="E110" s="286">
        <v>251789941</v>
      </c>
      <c r="F110" s="286">
        <v>146368616</v>
      </c>
      <c r="G110" s="286">
        <v>23719405</v>
      </c>
      <c r="H110" s="286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>
      <c r="B111" s="285" t="s">
        <v>96</v>
      </c>
      <c r="C111" s="300">
        <v>881155930</v>
      </c>
      <c r="D111" s="286">
        <v>96869176</v>
      </c>
      <c r="E111" s="286">
        <v>230684491</v>
      </c>
      <c r="F111" s="286">
        <v>532005234</v>
      </c>
      <c r="G111" s="286">
        <v>17446564</v>
      </c>
      <c r="H111" s="286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>
      <c r="B112" s="285" t="s">
        <v>97</v>
      </c>
      <c r="C112" s="300">
        <v>555036780</v>
      </c>
      <c r="D112" s="286">
        <v>129492327</v>
      </c>
      <c r="E112" s="286">
        <v>308994767</v>
      </c>
      <c r="F112" s="286">
        <v>96485164</v>
      </c>
      <c r="G112" s="286">
        <v>12207289</v>
      </c>
      <c r="H112" s="286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>
      <c r="B113" s="285" t="s">
        <v>98</v>
      </c>
      <c r="C113" s="300">
        <v>511325837</v>
      </c>
      <c r="D113" s="286">
        <v>135744346</v>
      </c>
      <c r="E113" s="286">
        <v>227806097</v>
      </c>
      <c r="F113" s="286">
        <v>124175834</v>
      </c>
      <c r="G113" s="286">
        <v>9014074</v>
      </c>
      <c r="H113" s="286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>
      <c r="B114" s="285" t="s">
        <v>99</v>
      </c>
      <c r="C114" s="300">
        <v>81505532</v>
      </c>
      <c r="D114" s="286">
        <v>3731521</v>
      </c>
      <c r="E114" s="286">
        <v>42118639</v>
      </c>
      <c r="F114" s="286">
        <v>31946673</v>
      </c>
      <c r="G114" s="286">
        <v>2479796</v>
      </c>
      <c r="H114" s="286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>
      <c r="B115" s="285" t="s">
        <v>100</v>
      </c>
      <c r="C115" s="300">
        <v>962445525</v>
      </c>
      <c r="D115" s="286">
        <v>300363035</v>
      </c>
      <c r="E115" s="286">
        <v>264389290</v>
      </c>
      <c r="F115" s="286">
        <v>367033229</v>
      </c>
      <c r="G115" s="286">
        <v>19401976</v>
      </c>
      <c r="H115" s="286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>
      <c r="B116" s="285" t="s">
        <v>101</v>
      </c>
      <c r="C116" s="300">
        <v>1042184952</v>
      </c>
      <c r="D116" s="286">
        <v>187465124</v>
      </c>
      <c r="E116" s="286">
        <v>332988039</v>
      </c>
      <c r="F116" s="286">
        <v>460076245</v>
      </c>
      <c r="G116" s="286">
        <v>43306666</v>
      </c>
      <c r="H116" s="286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>
      <c r="B117" s="285" t="s">
        <v>102</v>
      </c>
      <c r="C117" s="300">
        <v>977820176</v>
      </c>
      <c r="D117" s="286">
        <v>50315699</v>
      </c>
      <c r="E117" s="286">
        <v>363312350</v>
      </c>
      <c r="F117" s="286">
        <v>334529085</v>
      </c>
      <c r="G117" s="286">
        <v>223334109</v>
      </c>
      <c r="H117" s="286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>
      <c r="B118" s="285" t="s">
        <v>103</v>
      </c>
      <c r="C118" s="300">
        <v>4370891815</v>
      </c>
      <c r="D118" s="286">
        <v>1505112522</v>
      </c>
      <c r="E118" s="286">
        <v>1593479051</v>
      </c>
      <c r="F118" s="286">
        <v>1045058855</v>
      </c>
      <c r="G118" s="286">
        <v>123168683</v>
      </c>
      <c r="H118" s="286">
        <v>104072704</v>
      </c>
    </row>
    <row r="119" spans="2:25" ht="30">
      <c r="B119" s="285" t="s">
        <v>104</v>
      </c>
      <c r="C119" s="300">
        <v>893974340</v>
      </c>
      <c r="D119" s="286">
        <v>46364072</v>
      </c>
      <c r="E119" s="286">
        <v>197619613</v>
      </c>
      <c r="F119" s="286">
        <v>611215556</v>
      </c>
      <c r="G119" s="286">
        <v>36093183</v>
      </c>
      <c r="H119" s="286">
        <v>2681916</v>
      </c>
    </row>
    <row r="120" spans="2:25" ht="45">
      <c r="B120" s="285" t="s">
        <v>105</v>
      </c>
      <c r="C120" s="300">
        <v>2611316365</v>
      </c>
      <c r="D120" s="286">
        <v>1126906128</v>
      </c>
      <c r="E120" s="286">
        <v>983686061</v>
      </c>
      <c r="F120" s="286">
        <v>293619749</v>
      </c>
      <c r="G120" s="286">
        <v>68490936</v>
      </c>
      <c r="H120" s="286">
        <v>138613491</v>
      </c>
    </row>
    <row r="121" spans="2:25">
      <c r="C121" s="269">
        <f>SUM(C106:C120)</f>
        <v>15428839473</v>
      </c>
    </row>
    <row r="123" spans="2:25" s="216" customFormat="1">
      <c r="B123" s="216" t="s">
        <v>277</v>
      </c>
      <c r="C123" s="312"/>
      <c r="E123" s="216" t="s">
        <v>276</v>
      </c>
      <c r="H123" s="216" t="s">
        <v>276</v>
      </c>
      <c r="N123" s="200"/>
      <c r="O123" s="200"/>
      <c r="Q123" s="201"/>
      <c r="T123" s="136"/>
      <c r="U123" s="136"/>
      <c r="V123" s="136"/>
      <c r="W123" s="136"/>
      <c r="X123" s="136"/>
      <c r="Y123" s="136"/>
    </row>
    <row r="124" spans="2:25" ht="15">
      <c r="B124" s="303" t="s">
        <v>278</v>
      </c>
      <c r="C124" s="303" t="s">
        <v>279</v>
      </c>
      <c r="D124" s="303" t="s">
        <v>0</v>
      </c>
      <c r="E124" s="299" t="s">
        <v>278</v>
      </c>
      <c r="F124" s="299" t="s">
        <v>129</v>
      </c>
      <c r="G124" s="299" t="s">
        <v>0</v>
      </c>
      <c r="I124" s="313" t="s">
        <v>216</v>
      </c>
    </row>
    <row r="125" spans="2:25" ht="30">
      <c r="B125" s="304" t="s">
        <v>130</v>
      </c>
      <c r="C125" s="304" t="s">
        <v>29</v>
      </c>
      <c r="D125" s="305">
        <v>626889119</v>
      </c>
      <c r="E125" s="306" t="s">
        <v>130</v>
      </c>
      <c r="F125" s="306" t="s">
        <v>29</v>
      </c>
      <c r="G125" s="300">
        <v>323628879.45999998</v>
      </c>
      <c r="H125" s="269">
        <f>G125</f>
        <v>323628879.45999998</v>
      </c>
      <c r="I125" s="308"/>
    </row>
    <row r="126" spans="2:25" ht="30">
      <c r="B126" s="304" t="s">
        <v>130</v>
      </c>
      <c r="C126" s="304" t="s">
        <v>30</v>
      </c>
      <c r="D126" s="305">
        <v>2449961831</v>
      </c>
      <c r="E126" s="306" t="s">
        <v>130</v>
      </c>
      <c r="F126" s="306" t="s">
        <v>30</v>
      </c>
      <c r="G126" s="300">
        <v>2725025765.0749998</v>
      </c>
      <c r="H126" s="269">
        <f>G126</f>
        <v>2725025765.0749998</v>
      </c>
      <c r="I126" s="308"/>
    </row>
    <row r="127" spans="2:25" ht="30">
      <c r="B127" s="304" t="s">
        <v>130</v>
      </c>
      <c r="C127" s="304" t="s">
        <v>52</v>
      </c>
      <c r="D127" s="305">
        <v>2732694430</v>
      </c>
      <c r="E127" s="306" t="s">
        <v>130</v>
      </c>
      <c r="F127" s="306" t="s">
        <v>31</v>
      </c>
      <c r="G127" s="300">
        <v>920742003.24600005</v>
      </c>
      <c r="H127" s="269">
        <f>SUM(G127:G146)</f>
        <v>1933720222.6990001</v>
      </c>
      <c r="I127" s="308" t="s">
        <v>11</v>
      </c>
    </row>
    <row r="128" spans="2:25" ht="30">
      <c r="B128" s="304" t="s">
        <v>130</v>
      </c>
      <c r="C128" s="304" t="s">
        <v>60</v>
      </c>
      <c r="D128" s="305">
        <v>172401821</v>
      </c>
      <c r="E128" s="306" t="s">
        <v>130</v>
      </c>
      <c r="F128" s="306" t="s">
        <v>32</v>
      </c>
      <c r="G128" s="300">
        <v>196714445</v>
      </c>
      <c r="H128" s="269">
        <f>SUM(G147:G171)</f>
        <v>173151750.90900001</v>
      </c>
      <c r="I128" s="308" t="s">
        <v>220</v>
      </c>
    </row>
    <row r="129" spans="2:25" ht="30">
      <c r="B129" s="304" t="s">
        <v>130</v>
      </c>
      <c r="C129" s="304" t="s">
        <v>90</v>
      </c>
      <c r="D129" s="305">
        <v>98740126</v>
      </c>
      <c r="E129" s="306" t="s">
        <v>130</v>
      </c>
      <c r="F129" s="306" t="s">
        <v>33</v>
      </c>
      <c r="G129" s="300">
        <v>109292680.02599999</v>
      </c>
      <c r="H129" s="314">
        <f>SUM(H125:H128)</f>
        <v>5155526618.1430006</v>
      </c>
      <c r="I129" s="312" t="s">
        <v>280</v>
      </c>
    </row>
    <row r="130" spans="2:25" ht="18" customHeight="1">
      <c r="B130" s="304" t="s">
        <v>131</v>
      </c>
      <c r="C130" s="304" t="s">
        <v>29</v>
      </c>
      <c r="D130" s="305">
        <v>42174118</v>
      </c>
      <c r="E130" s="306" t="s">
        <v>130</v>
      </c>
      <c r="F130" s="306" t="s">
        <v>34</v>
      </c>
      <c r="G130" s="300">
        <v>1746245</v>
      </c>
      <c r="H130" s="269">
        <v>17572934.155000001</v>
      </c>
    </row>
    <row r="131" spans="2:25" ht="18" customHeight="1">
      <c r="B131" s="304" t="s">
        <v>131</v>
      </c>
      <c r="C131" s="304" t="s">
        <v>30</v>
      </c>
      <c r="D131" s="305">
        <v>98956119</v>
      </c>
      <c r="E131" s="306" t="s">
        <v>130</v>
      </c>
      <c r="F131" s="306" t="s">
        <v>36</v>
      </c>
      <c r="G131" s="300">
        <v>12239397</v>
      </c>
      <c r="H131" s="269">
        <v>140656271.26800001</v>
      </c>
      <c r="I131" s="312"/>
    </row>
    <row r="132" spans="2:25" ht="18" customHeight="1">
      <c r="B132" s="304" t="s">
        <v>131</v>
      </c>
      <c r="C132" s="304" t="s">
        <v>52</v>
      </c>
      <c r="D132" s="305">
        <v>317397089</v>
      </c>
      <c r="E132" s="306" t="s">
        <v>130</v>
      </c>
      <c r="F132" s="306" t="s">
        <v>37</v>
      </c>
      <c r="G132" s="300">
        <v>67576816.319000006</v>
      </c>
      <c r="H132" s="269">
        <v>332233708.68000001</v>
      </c>
      <c r="I132" s="312" t="s">
        <v>11</v>
      </c>
    </row>
    <row r="133" spans="2:25" ht="18" customHeight="1">
      <c r="B133" s="304" t="s">
        <v>131</v>
      </c>
      <c r="C133" s="304" t="s">
        <v>60</v>
      </c>
      <c r="D133" s="305">
        <v>46158806</v>
      </c>
      <c r="E133" s="306" t="s">
        <v>130</v>
      </c>
      <c r="F133" s="306" t="s">
        <v>38</v>
      </c>
      <c r="G133" s="300">
        <v>46681705</v>
      </c>
      <c r="H133" s="269">
        <v>104600101.91800001</v>
      </c>
      <c r="I133" s="312" t="s">
        <v>220</v>
      </c>
    </row>
    <row r="134" spans="2:25" ht="18" customHeight="1">
      <c r="B134" s="304" t="s">
        <v>131</v>
      </c>
      <c r="C134" s="304" t="s">
        <v>90</v>
      </c>
      <c r="D134" s="305">
        <v>60615356</v>
      </c>
      <c r="E134" s="306" t="s">
        <v>130</v>
      </c>
      <c r="F134" s="306" t="s">
        <v>39</v>
      </c>
      <c r="G134" s="300">
        <v>205824182.49199998</v>
      </c>
      <c r="H134" s="310">
        <f>SUM(H130:H133)</f>
        <v>595063016.02100003</v>
      </c>
      <c r="I134" s="216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>
      <c r="B135" s="304" t="s">
        <v>132</v>
      </c>
      <c r="C135" s="304" t="s">
        <v>29</v>
      </c>
      <c r="D135" s="305">
        <v>3404460771</v>
      </c>
      <c r="E135" s="306" t="s">
        <v>130</v>
      </c>
      <c r="F135" s="306" t="s">
        <v>40</v>
      </c>
      <c r="G135" s="300">
        <v>52323397.359999999</v>
      </c>
      <c r="H135" s="269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>
      <c r="B136" s="304" t="s">
        <v>132</v>
      </c>
      <c r="C136" s="304" t="s">
        <v>30</v>
      </c>
      <c r="D136" s="305">
        <v>3039185325</v>
      </c>
      <c r="E136" s="306" t="s">
        <v>130</v>
      </c>
      <c r="F136" s="306" t="s">
        <v>41</v>
      </c>
      <c r="G136" s="300">
        <v>13081780.561999999</v>
      </c>
      <c r="H136" s="269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>
      <c r="B137" s="304" t="s">
        <v>132</v>
      </c>
      <c r="C137" s="304" t="s">
        <v>52</v>
      </c>
      <c r="D137" s="305">
        <v>1636116404</v>
      </c>
      <c r="E137" s="306" t="s">
        <v>130</v>
      </c>
      <c r="F137" s="306" t="s">
        <v>42</v>
      </c>
      <c r="G137" s="300">
        <v>28696597.976999998</v>
      </c>
      <c r="H137" s="269">
        <v>1263755415.4990001</v>
      </c>
      <c r="I137" s="216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>
      <c r="B138" s="304" t="s">
        <v>132</v>
      </c>
      <c r="C138" s="304" t="s">
        <v>60</v>
      </c>
      <c r="D138" s="305">
        <v>521710038</v>
      </c>
      <c r="E138" s="306" t="s">
        <v>130</v>
      </c>
      <c r="F138" s="306" t="s">
        <v>43</v>
      </c>
      <c r="G138" s="300">
        <v>46737821.965999998</v>
      </c>
      <c r="H138" s="269">
        <v>944640522.50899982</v>
      </c>
      <c r="I138" s="216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>
      <c r="B139" s="304" t="s">
        <v>132</v>
      </c>
      <c r="C139" s="304" t="s">
        <v>90</v>
      </c>
      <c r="D139" s="305">
        <v>181378120</v>
      </c>
      <c r="E139" s="306" t="s">
        <v>130</v>
      </c>
      <c r="F139" s="306" t="s">
        <v>44</v>
      </c>
      <c r="G139" s="300">
        <v>3698496</v>
      </c>
      <c r="H139" s="310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>
      <c r="D140" s="269">
        <f>SUM(D125:D139)</f>
        <v>15428839473</v>
      </c>
      <c r="E140" s="306" t="s">
        <v>130</v>
      </c>
      <c r="F140" s="306" t="s">
        <v>45</v>
      </c>
      <c r="G140" s="300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>
      <c r="D141" s="269"/>
      <c r="E141" s="306" t="s">
        <v>130</v>
      </c>
      <c r="F141" s="306" t="s">
        <v>46</v>
      </c>
      <c r="G141" s="300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>
      <c r="E142" s="306" t="s">
        <v>130</v>
      </c>
      <c r="F142" s="306" t="s">
        <v>47</v>
      </c>
      <c r="G142" s="300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>
      <c r="E143" s="306" t="s">
        <v>130</v>
      </c>
      <c r="F143" s="306" t="s">
        <v>48</v>
      </c>
      <c r="G143" s="300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>
      <c r="E144" s="306" t="s">
        <v>130</v>
      </c>
      <c r="F144" s="306" t="s">
        <v>49</v>
      </c>
      <c r="G144" s="300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>
      <c r="E145" s="306" t="s">
        <v>130</v>
      </c>
      <c r="F145" s="306" t="s">
        <v>50</v>
      </c>
      <c r="G145" s="300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>
      <c r="E146" s="306" t="s">
        <v>130</v>
      </c>
      <c r="F146" s="306" t="s">
        <v>52</v>
      </c>
      <c r="G146" s="300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>
      <c r="E147" s="306" t="s">
        <v>130</v>
      </c>
      <c r="F147" s="306" t="s">
        <v>53</v>
      </c>
      <c r="G147" s="300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>
      <c r="E148" s="306" t="s">
        <v>130</v>
      </c>
      <c r="F148" s="306" t="s">
        <v>54</v>
      </c>
      <c r="G148" s="300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>
      <c r="E149" s="306" t="s">
        <v>130</v>
      </c>
      <c r="F149" s="306" t="s">
        <v>55</v>
      </c>
      <c r="G149" s="300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>
      <c r="C150" s="9"/>
      <c r="E150" s="306" t="s">
        <v>130</v>
      </c>
      <c r="F150" s="306" t="s">
        <v>57</v>
      </c>
      <c r="G150" s="300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>
      <c r="C151" s="9"/>
      <c r="E151" s="306" t="s">
        <v>130</v>
      </c>
      <c r="F151" s="306" t="s">
        <v>59</v>
      </c>
      <c r="G151" s="300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>
      <c r="C152" s="9"/>
      <c r="E152" s="306" t="s">
        <v>130</v>
      </c>
      <c r="F152" s="306" t="s">
        <v>60</v>
      </c>
      <c r="G152" s="300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>
      <c r="C153" s="9"/>
      <c r="E153" s="306" t="s">
        <v>130</v>
      </c>
      <c r="F153" s="306" t="s">
        <v>61</v>
      </c>
      <c r="G153" s="300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>
      <c r="C154" s="9"/>
      <c r="E154" s="306" t="s">
        <v>130</v>
      </c>
      <c r="F154" s="306" t="s">
        <v>62</v>
      </c>
      <c r="G154" s="300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>
      <c r="C155" s="9"/>
      <c r="E155" s="306" t="s">
        <v>130</v>
      </c>
      <c r="F155" s="306" t="s">
        <v>65</v>
      </c>
      <c r="G155" s="307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>
      <c r="C156" s="9"/>
      <c r="E156" s="306" t="s">
        <v>130</v>
      </c>
      <c r="F156" s="306" t="s">
        <v>66</v>
      </c>
      <c r="G156" s="300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>
      <c r="C157" s="9"/>
      <c r="E157" s="306" t="s">
        <v>130</v>
      </c>
      <c r="F157" s="306" t="s">
        <v>67</v>
      </c>
      <c r="G157" s="300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>
      <c r="C158" s="9"/>
      <c r="E158" s="306" t="s">
        <v>130</v>
      </c>
      <c r="F158" s="306" t="s">
        <v>69</v>
      </c>
      <c r="G158" s="300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>
      <c r="C159" s="9"/>
      <c r="E159" s="306" t="s">
        <v>130</v>
      </c>
      <c r="F159" s="306" t="s">
        <v>70</v>
      </c>
      <c r="G159" s="300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>
      <c r="C160" s="9"/>
      <c r="E160" s="306" t="s">
        <v>130</v>
      </c>
      <c r="F160" s="306" t="s">
        <v>71</v>
      </c>
      <c r="G160" s="300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>
      <c r="C161" s="9"/>
      <c r="E161" s="306" t="s">
        <v>130</v>
      </c>
      <c r="F161" s="306" t="s">
        <v>73</v>
      </c>
      <c r="G161" s="300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>
      <c r="C162" s="9"/>
      <c r="E162" s="306" t="s">
        <v>130</v>
      </c>
      <c r="F162" s="306" t="s">
        <v>75</v>
      </c>
      <c r="G162" s="300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>
      <c r="C163" s="9"/>
      <c r="E163" s="306" t="s">
        <v>130</v>
      </c>
      <c r="F163" s="306" t="s">
        <v>76</v>
      </c>
      <c r="G163" s="300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>
      <c r="C164" s="9"/>
      <c r="E164" s="306" t="s">
        <v>130</v>
      </c>
      <c r="F164" s="306" t="s">
        <v>77</v>
      </c>
      <c r="G164" s="300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>
      <c r="C165" s="9"/>
      <c r="E165" s="306" t="s">
        <v>130</v>
      </c>
      <c r="F165" s="306" t="s">
        <v>78</v>
      </c>
      <c r="G165" s="300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>
      <c r="C166" s="9"/>
      <c r="E166" s="306" t="s">
        <v>130</v>
      </c>
      <c r="F166" s="306" t="s">
        <v>79</v>
      </c>
      <c r="G166" s="300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>
      <c r="C167" s="9"/>
      <c r="E167" s="306" t="s">
        <v>130</v>
      </c>
      <c r="F167" s="306" t="s">
        <v>82</v>
      </c>
      <c r="G167" s="300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>
      <c r="C168" s="9"/>
      <c r="E168" s="306" t="s">
        <v>130</v>
      </c>
      <c r="F168" s="306" t="s">
        <v>84</v>
      </c>
      <c r="G168" s="300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>
      <c r="C169" s="9"/>
      <c r="E169" s="306" t="s">
        <v>130</v>
      </c>
      <c r="F169" s="306" t="s">
        <v>85</v>
      </c>
      <c r="G169" s="300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>
      <c r="C170" s="9"/>
      <c r="E170" s="306" t="s">
        <v>130</v>
      </c>
      <c r="F170" s="306" t="s">
        <v>89</v>
      </c>
      <c r="G170" s="300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>
      <c r="C171" s="9"/>
      <c r="E171" s="306" t="s">
        <v>130</v>
      </c>
      <c r="F171" s="306" t="s">
        <v>90</v>
      </c>
      <c r="G171" s="300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>
      <c r="C172" s="9"/>
      <c r="E172" s="306" t="s">
        <v>131</v>
      </c>
      <c r="F172" s="306" t="s">
        <v>29</v>
      </c>
      <c r="G172" s="300">
        <v>17572934.155000001</v>
      </c>
      <c r="H172" s="309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>
      <c r="C173" s="9"/>
      <c r="E173" s="306" t="s">
        <v>131</v>
      </c>
      <c r="F173" s="306" t="s">
        <v>30</v>
      </c>
      <c r="G173" s="300">
        <v>140656271.26800001</v>
      </c>
      <c r="H173" s="309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>
      <c r="C174" s="9"/>
      <c r="E174" s="306" t="s">
        <v>131</v>
      </c>
      <c r="F174" s="306" t="s">
        <v>31</v>
      </c>
      <c r="G174" s="300">
        <v>94249589.039000005</v>
      </c>
      <c r="H174" s="309">
        <f>SUM(G174:G190)</f>
        <v>332233708.68000001</v>
      </c>
      <c r="I174" s="216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>
      <c r="C175" s="9"/>
      <c r="E175" s="306" t="s">
        <v>131</v>
      </c>
      <c r="F175" s="306" t="s">
        <v>32</v>
      </c>
      <c r="G175" s="300">
        <v>8728609.9639999997</v>
      </c>
      <c r="H175" s="309">
        <f>SUM(G191:G204)</f>
        <v>104600101.91800001</v>
      </c>
      <c r="I175" s="216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>
      <c r="C176" s="9"/>
      <c r="E176" s="306" t="s">
        <v>131</v>
      </c>
      <c r="F176" s="306" t="s">
        <v>33</v>
      </c>
      <c r="G176" s="300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>
      <c r="C177" s="9"/>
      <c r="E177" s="306" t="s">
        <v>131</v>
      </c>
      <c r="F177" s="306" t="s">
        <v>35</v>
      </c>
      <c r="G177" s="300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>
      <c r="C178" s="9"/>
      <c r="E178" s="306" t="s">
        <v>131</v>
      </c>
      <c r="F178" s="306" t="s">
        <v>37</v>
      </c>
      <c r="G178" s="300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>
      <c r="C179" s="9"/>
      <c r="E179" s="306" t="s">
        <v>131</v>
      </c>
      <c r="F179" s="306" t="s">
        <v>38</v>
      </c>
      <c r="G179" s="300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>
      <c r="C180" s="9"/>
      <c r="E180" s="306" t="s">
        <v>131</v>
      </c>
      <c r="F180" s="306" t="s">
        <v>39</v>
      </c>
      <c r="G180" s="300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>
      <c r="C181" s="9"/>
      <c r="E181" s="306" t="s">
        <v>131</v>
      </c>
      <c r="F181" s="306" t="s">
        <v>40</v>
      </c>
      <c r="G181" s="300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>
      <c r="C182" s="9"/>
      <c r="E182" s="306" t="s">
        <v>131</v>
      </c>
      <c r="F182" s="306" t="s">
        <v>41</v>
      </c>
      <c r="G182" s="300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>
      <c r="C183" s="9"/>
      <c r="E183" s="306" t="s">
        <v>131</v>
      </c>
      <c r="F183" s="306" t="s">
        <v>42</v>
      </c>
      <c r="G183" s="300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>
      <c r="C184" s="9"/>
      <c r="E184" s="306" t="s">
        <v>131</v>
      </c>
      <c r="F184" s="306" t="s">
        <v>43</v>
      </c>
      <c r="G184" s="300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>
      <c r="C185" s="9"/>
      <c r="E185" s="306" t="s">
        <v>131</v>
      </c>
      <c r="F185" s="306" t="s">
        <v>44</v>
      </c>
      <c r="G185" s="300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>
      <c r="C186" s="9"/>
      <c r="E186" s="306" t="s">
        <v>131</v>
      </c>
      <c r="F186" s="306" t="s">
        <v>45</v>
      </c>
      <c r="G186" s="300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>
      <c r="C187" s="9"/>
      <c r="E187" s="306" t="s">
        <v>131</v>
      </c>
      <c r="F187" s="306" t="s">
        <v>46</v>
      </c>
      <c r="G187" s="300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>
      <c r="C188" s="9"/>
      <c r="E188" s="306" t="s">
        <v>131</v>
      </c>
      <c r="F188" s="306" t="s">
        <v>47</v>
      </c>
      <c r="G188" s="300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>
      <c r="C189" s="9"/>
      <c r="E189" s="306" t="s">
        <v>131</v>
      </c>
      <c r="F189" s="306" t="s">
        <v>48</v>
      </c>
      <c r="G189" s="300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>
      <c r="C190" s="9"/>
      <c r="E190" s="306" t="s">
        <v>131</v>
      </c>
      <c r="F190" s="306" t="s">
        <v>52</v>
      </c>
      <c r="G190" s="300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>
      <c r="C191" s="9"/>
      <c r="E191" s="306" t="s">
        <v>131</v>
      </c>
      <c r="F191" s="306" t="s">
        <v>56</v>
      </c>
      <c r="G191" s="307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>
      <c r="C192" s="9"/>
      <c r="E192" s="306" t="s">
        <v>131</v>
      </c>
      <c r="F192" s="306" t="s">
        <v>57</v>
      </c>
      <c r="G192" s="300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>
      <c r="C193" s="9"/>
      <c r="E193" s="306" t="s">
        <v>131</v>
      </c>
      <c r="F193" s="306" t="s">
        <v>60</v>
      </c>
      <c r="G193" s="300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>
      <c r="C194" s="9"/>
      <c r="E194" s="306" t="s">
        <v>131</v>
      </c>
      <c r="F194" s="306" t="s">
        <v>61</v>
      </c>
      <c r="G194" s="300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>
      <c r="C195" s="9"/>
      <c r="E195" s="306" t="s">
        <v>131</v>
      </c>
      <c r="F195" s="306" t="s">
        <v>62</v>
      </c>
      <c r="G195" s="300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>
      <c r="C196" s="9"/>
      <c r="E196" s="306" t="s">
        <v>131</v>
      </c>
      <c r="F196" s="306" t="s">
        <v>64</v>
      </c>
      <c r="G196" s="300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>
      <c r="C197" s="9"/>
      <c r="E197" s="306" t="s">
        <v>131</v>
      </c>
      <c r="F197" s="306" t="s">
        <v>66</v>
      </c>
      <c r="G197" s="300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>
      <c r="C198" s="9"/>
      <c r="E198" s="306" t="s">
        <v>131</v>
      </c>
      <c r="F198" s="306" t="s">
        <v>70</v>
      </c>
      <c r="G198" s="300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>
      <c r="C199" s="9"/>
      <c r="E199" s="306" t="s">
        <v>131</v>
      </c>
      <c r="F199" s="306" t="s">
        <v>72</v>
      </c>
      <c r="G199" s="300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>
      <c r="C200" s="9"/>
      <c r="E200" s="306" t="s">
        <v>131</v>
      </c>
      <c r="F200" s="306" t="s">
        <v>75</v>
      </c>
      <c r="G200" s="300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>
      <c r="C201" s="9"/>
      <c r="E201" s="306" t="s">
        <v>131</v>
      </c>
      <c r="F201" s="306" t="s">
        <v>77</v>
      </c>
      <c r="G201" s="300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>
      <c r="C202" s="9"/>
      <c r="E202" s="306" t="s">
        <v>131</v>
      </c>
      <c r="F202" s="306" t="s">
        <v>82</v>
      </c>
      <c r="G202" s="307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>
      <c r="C203" s="9"/>
      <c r="E203" s="306" t="s">
        <v>131</v>
      </c>
      <c r="F203" s="306" t="s">
        <v>83</v>
      </c>
      <c r="G203" s="300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>
      <c r="C204" s="9"/>
      <c r="E204" s="306" t="s">
        <v>131</v>
      </c>
      <c r="F204" s="306" t="s">
        <v>90</v>
      </c>
      <c r="G204" s="300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>
      <c r="C205" s="9"/>
      <c r="E205" s="306" t="s">
        <v>132</v>
      </c>
      <c r="F205" s="306" t="s">
        <v>29</v>
      </c>
      <c r="G205" s="300">
        <v>3433767328.5550013</v>
      </c>
      <c r="H205" s="311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>
      <c r="C206" s="9"/>
      <c r="E206" s="306" t="s">
        <v>132</v>
      </c>
      <c r="F206" s="306" t="s">
        <v>30</v>
      </c>
      <c r="G206" s="300">
        <v>3647789795.1630001</v>
      </c>
      <c r="H206" s="311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>
      <c r="C207" s="9"/>
      <c r="E207" s="306" t="s">
        <v>132</v>
      </c>
      <c r="F207" s="306" t="s">
        <v>31</v>
      </c>
      <c r="G207" s="300">
        <v>262675107.956</v>
      </c>
      <c r="H207" s="311">
        <f>SUM(G207:G228)</f>
        <v>1263755415.4990001</v>
      </c>
      <c r="I207" s="216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>
      <c r="C208" s="9"/>
      <c r="E208" s="306" t="s">
        <v>132</v>
      </c>
      <c r="F208" s="306" t="s">
        <v>32</v>
      </c>
      <c r="G208" s="300">
        <v>51724710.765000001</v>
      </c>
      <c r="H208" s="311">
        <f>SUM(G229:G264)</f>
        <v>944640522.50899982</v>
      </c>
      <c r="I208" s="216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>
      <c r="C209" s="9"/>
      <c r="E209" s="306" t="s">
        <v>132</v>
      </c>
      <c r="F209" s="306" t="s">
        <v>33</v>
      </c>
      <c r="G209" s="300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>
      <c r="C210" s="9"/>
      <c r="E210" s="306" t="s">
        <v>132</v>
      </c>
      <c r="F210" s="306" t="s">
        <v>34</v>
      </c>
      <c r="G210" s="300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>
      <c r="C211" s="9"/>
      <c r="E211" s="306" t="s">
        <v>132</v>
      </c>
      <c r="F211" s="306" t="s">
        <v>35</v>
      </c>
      <c r="G211" s="300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>
      <c r="C212" s="9"/>
      <c r="E212" s="306" t="s">
        <v>132</v>
      </c>
      <c r="F212" s="306" t="s">
        <v>36</v>
      </c>
      <c r="G212" s="300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>
      <c r="C213" s="9"/>
      <c r="E213" s="306" t="s">
        <v>132</v>
      </c>
      <c r="F213" s="306" t="s">
        <v>37</v>
      </c>
      <c r="G213" s="300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>
      <c r="C214" s="9"/>
      <c r="E214" s="306" t="s">
        <v>132</v>
      </c>
      <c r="F214" s="306" t="s">
        <v>38</v>
      </c>
      <c r="G214" s="300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>
      <c r="C215" s="9"/>
      <c r="E215" s="306" t="s">
        <v>132</v>
      </c>
      <c r="F215" s="306" t="s">
        <v>39</v>
      </c>
      <c r="G215" s="300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>
      <c r="C216" s="9"/>
      <c r="E216" s="306" t="s">
        <v>132</v>
      </c>
      <c r="F216" s="306" t="s">
        <v>40</v>
      </c>
      <c r="G216" s="300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>
      <c r="C217" s="9"/>
      <c r="E217" s="306" t="s">
        <v>132</v>
      </c>
      <c r="F217" s="306" t="s">
        <v>41</v>
      </c>
      <c r="G217" s="300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>
      <c r="C218" s="9"/>
      <c r="E218" s="306" t="s">
        <v>132</v>
      </c>
      <c r="F218" s="306" t="s">
        <v>42</v>
      </c>
      <c r="G218" s="300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>
      <c r="C219" s="9"/>
      <c r="E219" s="306" t="s">
        <v>132</v>
      </c>
      <c r="F219" s="306" t="s">
        <v>43</v>
      </c>
      <c r="G219" s="300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>
      <c r="C220" s="9"/>
      <c r="E220" s="306" t="s">
        <v>132</v>
      </c>
      <c r="F220" s="306" t="s">
        <v>44</v>
      </c>
      <c r="G220" s="300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>
      <c r="C221" s="9"/>
      <c r="E221" s="306" t="s">
        <v>132</v>
      </c>
      <c r="F221" s="306" t="s">
        <v>45</v>
      </c>
      <c r="G221" s="300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>
      <c r="C222" s="9"/>
      <c r="E222" s="306" t="s">
        <v>132</v>
      </c>
      <c r="F222" s="306" t="s">
        <v>46</v>
      </c>
      <c r="G222" s="300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>
      <c r="C223" s="9"/>
      <c r="E223" s="306" t="s">
        <v>132</v>
      </c>
      <c r="F223" s="306" t="s">
        <v>47</v>
      </c>
      <c r="G223" s="300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>
      <c r="C224" s="9"/>
      <c r="E224" s="306" t="s">
        <v>132</v>
      </c>
      <c r="F224" s="306" t="s">
        <v>48</v>
      </c>
      <c r="G224" s="300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>
      <c r="C225" s="9"/>
      <c r="E225" s="306" t="s">
        <v>132</v>
      </c>
      <c r="F225" s="306" t="s">
        <v>49</v>
      </c>
      <c r="G225" s="300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>
      <c r="C226" s="9"/>
      <c r="E226" s="306" t="s">
        <v>132</v>
      </c>
      <c r="F226" s="306" t="s">
        <v>50</v>
      </c>
      <c r="G226" s="300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>
      <c r="C227" s="9"/>
      <c r="E227" s="306" t="s">
        <v>132</v>
      </c>
      <c r="F227" s="306" t="s">
        <v>51</v>
      </c>
      <c r="G227" s="300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>
      <c r="C228" s="9"/>
      <c r="E228" s="306" t="s">
        <v>132</v>
      </c>
      <c r="F228" s="306" t="s">
        <v>52</v>
      </c>
      <c r="G228" s="300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>
      <c r="C229" s="9"/>
      <c r="E229" s="306" t="s">
        <v>132</v>
      </c>
      <c r="F229" s="306" t="s">
        <v>53</v>
      </c>
      <c r="G229" s="300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>
      <c r="C230" s="9"/>
      <c r="E230" s="306" t="s">
        <v>132</v>
      </c>
      <c r="F230" s="306" t="s">
        <v>54</v>
      </c>
      <c r="G230" s="300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>
      <c r="C231" s="9"/>
      <c r="E231" s="306" t="s">
        <v>132</v>
      </c>
      <c r="F231" s="306" t="s">
        <v>55</v>
      </c>
      <c r="G231" s="300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>
      <c r="C232" s="9"/>
      <c r="E232" s="306" t="s">
        <v>132</v>
      </c>
      <c r="F232" s="306" t="s">
        <v>56</v>
      </c>
      <c r="G232" s="300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>
      <c r="C233" s="9"/>
      <c r="E233" s="306" t="s">
        <v>132</v>
      </c>
      <c r="F233" s="306" t="s">
        <v>57</v>
      </c>
      <c r="G233" s="300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>
      <c r="C234" s="9"/>
      <c r="E234" s="306" t="s">
        <v>132</v>
      </c>
      <c r="F234" s="306" t="s">
        <v>58</v>
      </c>
      <c r="G234" s="300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>
      <c r="C235" s="9"/>
      <c r="E235" s="306" t="s">
        <v>132</v>
      </c>
      <c r="F235" s="306" t="s">
        <v>59</v>
      </c>
      <c r="G235" s="300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>
      <c r="C236" s="9"/>
      <c r="E236" s="306" t="s">
        <v>132</v>
      </c>
      <c r="F236" s="306" t="s">
        <v>60</v>
      </c>
      <c r="G236" s="300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>
      <c r="C237" s="9"/>
      <c r="E237" s="306" t="s">
        <v>132</v>
      </c>
      <c r="F237" s="306" t="s">
        <v>61</v>
      </c>
      <c r="G237" s="300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>
      <c r="C238" s="9"/>
      <c r="E238" s="306" t="s">
        <v>132</v>
      </c>
      <c r="F238" s="306" t="s">
        <v>62</v>
      </c>
      <c r="G238" s="300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>
      <c r="C239" s="9"/>
      <c r="E239" s="306" t="s">
        <v>132</v>
      </c>
      <c r="F239" s="306" t="s">
        <v>63</v>
      </c>
      <c r="G239" s="300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>
      <c r="C240" s="9"/>
      <c r="E240" s="306" t="s">
        <v>132</v>
      </c>
      <c r="F240" s="306" t="s">
        <v>64</v>
      </c>
      <c r="G240" s="300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>
      <c r="C241" s="9"/>
      <c r="E241" s="306" t="s">
        <v>132</v>
      </c>
      <c r="F241" s="306" t="s">
        <v>65</v>
      </c>
      <c r="G241" s="300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>
      <c r="C242" s="9"/>
      <c r="E242" s="306" t="s">
        <v>132</v>
      </c>
      <c r="F242" s="306" t="s">
        <v>66</v>
      </c>
      <c r="G242" s="300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>
      <c r="C243" s="9"/>
      <c r="E243" s="306" t="s">
        <v>132</v>
      </c>
      <c r="F243" s="306" t="s">
        <v>67</v>
      </c>
      <c r="G243" s="300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>
      <c r="C244" s="9"/>
      <c r="E244" s="306" t="s">
        <v>132</v>
      </c>
      <c r="F244" s="306" t="s">
        <v>68</v>
      </c>
      <c r="G244" s="300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>
      <c r="C245" s="9"/>
      <c r="E245" s="306" t="s">
        <v>132</v>
      </c>
      <c r="F245" s="306" t="s">
        <v>70</v>
      </c>
      <c r="G245" s="300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>
      <c r="C246" s="9"/>
      <c r="E246" s="306" t="s">
        <v>132</v>
      </c>
      <c r="F246" s="306" t="s">
        <v>71</v>
      </c>
      <c r="G246" s="300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>
      <c r="C247" s="9"/>
      <c r="E247" s="306" t="s">
        <v>132</v>
      </c>
      <c r="F247" s="306" t="s">
        <v>72</v>
      </c>
      <c r="G247" s="300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>
      <c r="C248" s="9"/>
      <c r="E248" s="306" t="s">
        <v>132</v>
      </c>
      <c r="F248" s="306" t="s">
        <v>73</v>
      </c>
      <c r="G248" s="300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>
      <c r="C249" s="9"/>
      <c r="E249" s="306" t="s">
        <v>132</v>
      </c>
      <c r="F249" s="306" t="s">
        <v>74</v>
      </c>
      <c r="G249" s="300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>
      <c r="C250" s="9"/>
      <c r="E250" s="306" t="s">
        <v>132</v>
      </c>
      <c r="F250" s="306" t="s">
        <v>75</v>
      </c>
      <c r="G250" s="300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>
      <c r="C251" s="9"/>
      <c r="E251" s="306" t="s">
        <v>132</v>
      </c>
      <c r="F251" s="306" t="s">
        <v>76</v>
      </c>
      <c r="G251" s="300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>
      <c r="C252" s="9"/>
      <c r="E252" s="306" t="s">
        <v>132</v>
      </c>
      <c r="F252" s="306" t="s">
        <v>77</v>
      </c>
      <c r="G252" s="300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>
      <c r="C253" s="9"/>
      <c r="E253" s="306" t="s">
        <v>132</v>
      </c>
      <c r="F253" s="306" t="s">
        <v>78</v>
      </c>
      <c r="G253" s="300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>
      <c r="C254" s="9"/>
      <c r="E254" s="306" t="s">
        <v>132</v>
      </c>
      <c r="F254" s="306" t="s">
        <v>79</v>
      </c>
      <c r="G254" s="300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>
      <c r="C255" s="9"/>
      <c r="E255" s="306" t="s">
        <v>132</v>
      </c>
      <c r="F255" s="306" t="s">
        <v>80</v>
      </c>
      <c r="G255" s="300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>
      <c r="C256" s="9"/>
      <c r="E256" s="306" t="s">
        <v>132</v>
      </c>
      <c r="F256" s="306" t="s">
        <v>81</v>
      </c>
      <c r="G256" s="300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>
      <c r="C257" s="9"/>
      <c r="E257" s="306" t="s">
        <v>132</v>
      </c>
      <c r="F257" s="306" t="s">
        <v>82</v>
      </c>
      <c r="G257" s="300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>
      <c r="C258" s="9"/>
      <c r="E258" s="306" t="s">
        <v>132</v>
      </c>
      <c r="F258" s="306" t="s">
        <v>83</v>
      </c>
      <c r="G258" s="300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>
      <c r="C259" s="9"/>
      <c r="E259" s="306" t="s">
        <v>132</v>
      </c>
      <c r="F259" s="306" t="s">
        <v>84</v>
      </c>
      <c r="G259" s="300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>
      <c r="C260" s="9"/>
      <c r="E260" s="306" t="s">
        <v>132</v>
      </c>
      <c r="F260" s="306" t="s">
        <v>85</v>
      </c>
      <c r="G260" s="300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>
      <c r="C261" s="9"/>
      <c r="E261" s="306" t="s">
        <v>132</v>
      </c>
      <c r="F261" s="306" t="s">
        <v>86</v>
      </c>
      <c r="G261" s="300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>
      <c r="C262" s="9"/>
      <c r="E262" s="306" t="s">
        <v>132</v>
      </c>
      <c r="F262" s="306" t="s">
        <v>87</v>
      </c>
      <c r="G262" s="300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>
      <c r="C263" s="9"/>
      <c r="E263" s="306" t="s">
        <v>132</v>
      </c>
      <c r="F263" s="306" t="s">
        <v>88</v>
      </c>
      <c r="G263" s="300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>
      <c r="C264" s="9"/>
      <c r="E264" s="306" t="s">
        <v>132</v>
      </c>
      <c r="F264" s="306" t="s">
        <v>90</v>
      </c>
      <c r="G264" s="300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B54:C54"/>
    <mergeCell ref="B55:C55"/>
    <mergeCell ref="B56:C56"/>
    <mergeCell ref="P48:Q48"/>
    <mergeCell ref="B52:C52"/>
    <mergeCell ref="B53:C53"/>
    <mergeCell ref="B51:C51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7"/>
  <sheetViews>
    <sheetView view="pageBreakPreview" zoomScale="80" zoomScaleNormal="100" zoomScaleSheetLayoutView="80" workbookViewId="0">
      <pane xSplit="2" ySplit="12" topLeftCell="C13" activePane="bottomRight" state="frozen"/>
      <selection pane="topRight" activeCell="C1" sqref="C1"/>
      <selection pane="bottomLeft" activeCell="A9" sqref="A9"/>
      <selection pane="bottomRight" activeCell="T7" sqref="T7"/>
    </sheetView>
  </sheetViews>
  <sheetFormatPr defaultColWidth="8.85546875" defaultRowHeight="15.75"/>
  <cols>
    <col min="1" max="1" width="4.42578125" style="391" customWidth="1"/>
    <col min="2" max="2" width="9.140625" style="484" customWidth="1"/>
    <col min="3" max="3" width="9.7109375" style="484" customWidth="1"/>
    <col min="4" max="4" width="6.42578125" style="485" customWidth="1"/>
    <col min="5" max="5" width="0.85546875" style="485" customWidth="1"/>
    <col min="6" max="6" width="9.7109375" style="484" customWidth="1"/>
    <col min="7" max="7" width="6.42578125" style="485" customWidth="1"/>
    <col min="8" max="8" width="0.85546875" style="485" customWidth="1"/>
    <col min="9" max="9" width="9.7109375" style="484" customWidth="1"/>
    <col min="10" max="10" width="6.42578125" style="485" customWidth="1"/>
    <col min="11" max="11" width="0.85546875" style="485" customWidth="1"/>
    <col min="12" max="12" width="9.7109375" style="484" customWidth="1"/>
    <col min="13" max="13" width="6.42578125" style="485" customWidth="1"/>
    <col min="14" max="14" width="0.85546875" style="485" customWidth="1"/>
    <col min="15" max="15" width="10.7109375" style="484" customWidth="1"/>
    <col min="16" max="16" width="8.42578125" style="485" customWidth="1"/>
    <col min="17" max="17" width="11.42578125" style="485" bestFit="1" customWidth="1"/>
    <col min="18" max="18" width="12.5703125" style="782" bestFit="1" customWidth="1"/>
    <col min="19" max="20" width="12.5703125" style="782" customWidth="1"/>
    <col min="21" max="21" width="9.5703125" style="782" customWidth="1"/>
    <col min="22" max="22" width="11.5703125" style="788" bestFit="1" customWidth="1"/>
    <col min="23" max="23" width="10.5703125" style="788" bestFit="1" customWidth="1"/>
    <col min="24" max="24" width="9" style="788" bestFit="1" customWidth="1"/>
    <col min="25" max="25" width="10" style="788" bestFit="1" customWidth="1"/>
    <col min="26" max="16384" width="8.85546875" style="391"/>
  </cols>
  <sheetData>
    <row r="1" spans="1:27" s="446" customFormat="1" ht="30" customHeight="1">
      <c r="A1" s="1128">
        <v>7</v>
      </c>
      <c r="B1" s="1129" t="s">
        <v>584</v>
      </c>
      <c r="C1" s="1130"/>
      <c r="D1" s="1130"/>
      <c r="E1" s="1130"/>
      <c r="F1" s="1130"/>
      <c r="G1" s="1130"/>
      <c r="H1" s="1130"/>
      <c r="I1" s="1130"/>
      <c r="J1" s="1130"/>
      <c r="K1" s="1130"/>
      <c r="L1" s="1130"/>
      <c r="M1" s="1130"/>
      <c r="N1" s="1130"/>
      <c r="O1" s="1130"/>
      <c r="P1" s="1130"/>
      <c r="Q1" s="772"/>
      <c r="R1" s="780"/>
      <c r="S1" s="780"/>
      <c r="T1" s="780"/>
      <c r="U1" s="780"/>
      <c r="V1" s="780"/>
      <c r="W1" s="780"/>
      <c r="X1" s="780"/>
      <c r="Y1" s="780"/>
    </row>
    <row r="2" spans="1:27" s="446" customFormat="1" ht="30" customHeight="1">
      <c r="A2" s="1128"/>
      <c r="B2" s="1131" t="s">
        <v>585</v>
      </c>
      <c r="C2" s="1130"/>
      <c r="D2" s="1130"/>
      <c r="E2" s="1130"/>
      <c r="F2" s="1130"/>
      <c r="G2" s="1130"/>
      <c r="H2" s="1130"/>
      <c r="I2" s="1130"/>
      <c r="J2" s="1130"/>
      <c r="K2" s="1130"/>
      <c r="L2" s="1130"/>
      <c r="M2" s="1130"/>
      <c r="N2" s="1130"/>
      <c r="O2" s="1130"/>
      <c r="P2" s="1130"/>
      <c r="Q2" s="772"/>
      <c r="R2" s="780"/>
      <c r="S2" s="780"/>
      <c r="T2" s="780"/>
      <c r="U2" s="780"/>
      <c r="V2" s="780"/>
      <c r="W2" s="780"/>
      <c r="X2" s="780"/>
      <c r="Y2" s="780"/>
    </row>
    <row r="3" spans="1:27" s="395" customFormat="1" ht="5.0999999999999996" customHeight="1" thickBot="1">
      <c r="A3" s="481"/>
      <c r="B3" s="481"/>
      <c r="C3" s="481"/>
      <c r="D3" s="482"/>
      <c r="E3" s="482"/>
      <c r="F3" s="481"/>
      <c r="G3" s="482"/>
      <c r="H3" s="482"/>
      <c r="I3" s="481"/>
      <c r="J3" s="482"/>
      <c r="K3" s="482"/>
      <c r="L3" s="481"/>
      <c r="M3" s="482"/>
      <c r="N3" s="482"/>
      <c r="O3" s="481"/>
      <c r="P3" s="482"/>
      <c r="Q3" s="793"/>
      <c r="R3" s="781"/>
      <c r="S3" s="781"/>
      <c r="T3" s="781"/>
      <c r="U3" s="781"/>
      <c r="V3" s="781"/>
      <c r="W3" s="789"/>
      <c r="X3" s="789"/>
      <c r="Y3" s="789"/>
    </row>
    <row r="4" spans="1:27" s="395" customFormat="1" ht="5.0999999999999996" customHeight="1">
      <c r="A4" s="451"/>
      <c r="B4" s="451"/>
      <c r="C4" s="451"/>
      <c r="D4" s="483"/>
      <c r="E4" s="483"/>
      <c r="F4" s="451"/>
      <c r="G4" s="483"/>
      <c r="H4" s="483"/>
      <c r="I4" s="451"/>
      <c r="J4" s="483"/>
      <c r="K4" s="483"/>
      <c r="L4" s="451"/>
      <c r="M4" s="483"/>
      <c r="N4" s="483"/>
      <c r="O4" s="451"/>
      <c r="P4" s="483"/>
      <c r="Q4" s="793"/>
      <c r="R4" s="781"/>
      <c r="S4" s="781"/>
      <c r="T4" s="781"/>
      <c r="U4" s="781"/>
      <c r="V4" s="781"/>
      <c r="W4" s="789"/>
      <c r="X4" s="789"/>
      <c r="Y4" s="789"/>
    </row>
    <row r="5" spans="1:27" ht="45.75" customHeight="1">
      <c r="A5" s="494" t="s">
        <v>451</v>
      </c>
      <c r="B5" s="502"/>
      <c r="C5" s="494" t="s">
        <v>398</v>
      </c>
      <c r="D5" s="495"/>
      <c r="E5" s="495"/>
      <c r="F5" s="494" t="s">
        <v>399</v>
      </c>
      <c r="G5" s="495"/>
      <c r="H5" s="495"/>
      <c r="I5" s="494" t="s">
        <v>400</v>
      </c>
      <c r="J5" s="495"/>
      <c r="K5" s="495"/>
      <c r="L5" s="494" t="s">
        <v>434</v>
      </c>
      <c r="M5" s="495"/>
      <c r="N5" s="495"/>
      <c r="O5" s="494" t="s">
        <v>107</v>
      </c>
      <c r="P5" s="495"/>
      <c r="Q5" s="495"/>
      <c r="V5" s="782"/>
    </row>
    <row r="6" spans="1:27" ht="35.1" customHeight="1">
      <c r="A6" s="496" t="s">
        <v>452</v>
      </c>
      <c r="B6" s="503"/>
      <c r="C6" s="496" t="s">
        <v>325</v>
      </c>
      <c r="D6" s="495"/>
      <c r="E6" s="495"/>
      <c r="F6" s="496" t="s">
        <v>326</v>
      </c>
      <c r="G6" s="495"/>
      <c r="H6" s="495"/>
      <c r="I6" s="496" t="s">
        <v>324</v>
      </c>
      <c r="J6" s="495"/>
      <c r="K6" s="495"/>
      <c r="L6" s="496" t="s">
        <v>433</v>
      </c>
      <c r="M6" s="495"/>
      <c r="N6" s="495"/>
      <c r="O6" s="496" t="s">
        <v>133</v>
      </c>
      <c r="P6" s="495"/>
      <c r="Q6" s="495"/>
      <c r="V6" s="782"/>
    </row>
    <row r="7" spans="1:27" s="394" customFormat="1" ht="30" customHeight="1" thickBot="1">
      <c r="A7" s="504"/>
      <c r="B7" s="504"/>
      <c r="C7" s="579" t="s">
        <v>530</v>
      </c>
      <c r="D7" s="505" t="s">
        <v>146</v>
      </c>
      <c r="E7" s="506"/>
      <c r="F7" s="579" t="s">
        <v>530</v>
      </c>
      <c r="G7" s="505" t="s">
        <v>146</v>
      </c>
      <c r="H7" s="506"/>
      <c r="I7" s="579" t="s">
        <v>530</v>
      </c>
      <c r="J7" s="505" t="s">
        <v>146</v>
      </c>
      <c r="K7" s="506"/>
      <c r="L7" s="579" t="s">
        <v>530</v>
      </c>
      <c r="M7" s="505" t="s">
        <v>146</v>
      </c>
      <c r="N7" s="506"/>
      <c r="O7" s="579" t="s">
        <v>530</v>
      </c>
      <c r="P7" s="505" t="s">
        <v>146</v>
      </c>
      <c r="Q7" s="794"/>
      <c r="R7" s="783"/>
      <c r="S7" s="783"/>
      <c r="T7" s="783"/>
      <c r="U7" s="783"/>
      <c r="V7" s="783"/>
      <c r="W7" s="790"/>
      <c r="X7" s="790"/>
      <c r="Y7" s="790"/>
    </row>
    <row r="8" spans="1:27" s="431" customFormat="1" ht="18.75" customHeight="1">
      <c r="A8" s="531" t="s">
        <v>458</v>
      </c>
      <c r="B8" s="532"/>
      <c r="C8" s="476">
        <v>9614.8099970000003</v>
      </c>
      <c r="D8" s="477">
        <v>29.529906639827619</v>
      </c>
      <c r="E8" s="477"/>
      <c r="F8" s="476">
        <v>9963.9128490000003</v>
      </c>
      <c r="G8" s="477">
        <v>30.602104075915705</v>
      </c>
      <c r="H8" s="477"/>
      <c r="I8" s="476">
        <v>11494.511451999997</v>
      </c>
      <c r="J8" s="477">
        <v>35.303022124607594</v>
      </c>
      <c r="K8" s="477"/>
      <c r="L8" s="476">
        <v>1486.3335810000001</v>
      </c>
      <c r="M8" s="477">
        <v>4.5649671596490782</v>
      </c>
      <c r="N8" s="477"/>
      <c r="O8" s="470">
        <v>32559.567879000002</v>
      </c>
      <c r="P8" s="471">
        <v>99.999999999999986</v>
      </c>
      <c r="Q8" s="471"/>
      <c r="R8" s="478"/>
      <c r="S8" s="478"/>
      <c r="T8" s="478"/>
      <c r="U8" s="478"/>
      <c r="V8" s="478"/>
      <c r="W8" s="478"/>
      <c r="X8" s="478"/>
      <c r="Y8" s="478"/>
      <c r="Z8" s="478"/>
      <c r="AA8" s="478"/>
    </row>
    <row r="9" spans="1:27" s="431" customFormat="1" ht="18.75" customHeight="1">
      <c r="A9" s="531" t="s">
        <v>456</v>
      </c>
      <c r="B9" s="532"/>
      <c r="C9" s="476">
        <v>9578.7653620000001</v>
      </c>
      <c r="D9" s="477">
        <v>30.018074414022983</v>
      </c>
      <c r="E9" s="477"/>
      <c r="F9" s="476">
        <v>9800.7456820000007</v>
      </c>
      <c r="G9" s="477">
        <v>30.71371957416472</v>
      </c>
      <c r="H9" s="477"/>
      <c r="I9" s="476">
        <v>11133.310692000001</v>
      </c>
      <c r="J9" s="477">
        <v>34.889731212406929</v>
      </c>
      <c r="K9" s="477"/>
      <c r="L9" s="476">
        <v>1397.1709900000003</v>
      </c>
      <c r="M9" s="477">
        <v>4.3784747994053816</v>
      </c>
      <c r="N9" s="477"/>
      <c r="O9" s="470">
        <v>31909.992725999997</v>
      </c>
      <c r="P9" s="471">
        <v>100.00000000000001</v>
      </c>
      <c r="Q9" s="471"/>
      <c r="R9" s="478"/>
      <c r="S9" s="478"/>
      <c r="T9" s="478"/>
      <c r="U9" s="478"/>
      <c r="V9" s="478"/>
      <c r="W9" s="478"/>
      <c r="X9" s="478"/>
      <c r="Y9" s="478"/>
      <c r="Z9" s="478"/>
      <c r="AA9" s="478"/>
    </row>
    <row r="10" spans="1:27" s="431" customFormat="1" ht="18.75" customHeight="1">
      <c r="A10" s="531" t="s">
        <v>435</v>
      </c>
      <c r="B10" s="532"/>
      <c r="C10" s="476">
        <v>9282.8715896484391</v>
      </c>
      <c r="D10" s="477">
        <v>30.508391039575937</v>
      </c>
      <c r="E10" s="477"/>
      <c r="F10" s="476">
        <v>9615.4293513046869</v>
      </c>
      <c r="G10" s="477">
        <v>31.601350490525228</v>
      </c>
      <c r="H10" s="477"/>
      <c r="I10" s="476">
        <v>10075.499310810548</v>
      </c>
      <c r="J10" s="477">
        <v>33.113381987957396</v>
      </c>
      <c r="K10" s="477"/>
      <c r="L10" s="476">
        <v>1453.4732731054687</v>
      </c>
      <c r="M10" s="477">
        <v>4.776876481941442</v>
      </c>
      <c r="N10" s="477"/>
      <c r="O10" s="470">
        <v>30427.273524869142</v>
      </c>
      <c r="P10" s="471">
        <v>100</v>
      </c>
      <c r="Q10" s="471"/>
      <c r="R10" s="478"/>
      <c r="S10" s="478"/>
      <c r="T10" s="478"/>
      <c r="U10" s="478"/>
      <c r="V10" s="478"/>
      <c r="W10" s="478"/>
      <c r="X10" s="478"/>
      <c r="Y10" s="478"/>
      <c r="Z10" s="478"/>
      <c r="AA10" s="478"/>
    </row>
    <row r="11" spans="1:27" s="431" customFormat="1" ht="18.75" customHeight="1">
      <c r="A11" s="531" t="s">
        <v>427</v>
      </c>
      <c r="B11" s="532"/>
      <c r="C11" s="476">
        <v>9330.9213850000015</v>
      </c>
      <c r="D11" s="477">
        <v>29.212834946078463</v>
      </c>
      <c r="E11" s="477"/>
      <c r="F11" s="476">
        <v>10381.712377999998</v>
      </c>
      <c r="G11" s="477">
        <v>32.502604795675673</v>
      </c>
      <c r="H11" s="477"/>
      <c r="I11" s="476">
        <v>10615.130936000001</v>
      </c>
      <c r="J11" s="477">
        <v>33.233381267457695</v>
      </c>
      <c r="K11" s="477"/>
      <c r="L11" s="476">
        <v>1613.4056880000001</v>
      </c>
      <c r="M11" s="477">
        <v>5.0511789907881823</v>
      </c>
      <c r="N11" s="477"/>
      <c r="O11" s="470">
        <v>31941.170386999998</v>
      </c>
      <c r="P11" s="471">
        <v>100.00000000000001</v>
      </c>
      <c r="Q11" s="471"/>
      <c r="R11" s="478"/>
      <c r="S11" s="478"/>
      <c r="T11" s="478"/>
      <c r="U11" s="478"/>
      <c r="V11" s="478"/>
      <c r="W11" s="478"/>
      <c r="X11" s="478"/>
      <c r="Y11" s="478"/>
      <c r="Z11" s="478"/>
      <c r="AA11" s="478"/>
    </row>
    <row r="12" spans="1:27" ht="9.75" customHeight="1">
      <c r="A12" s="499"/>
      <c r="B12" s="499"/>
      <c r="C12" s="500"/>
      <c r="D12" s="501"/>
      <c r="E12" s="501"/>
      <c r="F12" s="500"/>
      <c r="G12" s="501"/>
      <c r="H12" s="501"/>
      <c r="I12" s="500"/>
      <c r="J12" s="501"/>
      <c r="K12" s="501"/>
      <c r="L12" s="500"/>
      <c r="M12" s="501"/>
      <c r="N12" s="501"/>
      <c r="O12" s="500"/>
      <c r="P12" s="501"/>
      <c r="Q12" s="501"/>
      <c r="V12" s="782"/>
    </row>
    <row r="13" spans="1:27" s="431" customFormat="1" ht="18.75" customHeight="1">
      <c r="A13" s="531" t="s">
        <v>421</v>
      </c>
      <c r="B13" s="532"/>
      <c r="C13" s="476">
        <v>8759.7198079999998</v>
      </c>
      <c r="D13" s="477">
        <v>29.074107125914161</v>
      </c>
      <c r="E13" s="477"/>
      <c r="F13" s="476">
        <v>9719.1007489999993</v>
      </c>
      <c r="G13" s="477">
        <v>32.258357862760825</v>
      </c>
      <c r="H13" s="477"/>
      <c r="I13" s="476">
        <v>10216.800734999999</v>
      </c>
      <c r="J13" s="477">
        <v>33.910258040699709</v>
      </c>
      <c r="K13" s="477"/>
      <c r="L13" s="476">
        <v>1433.317045</v>
      </c>
      <c r="M13" s="477">
        <v>4.7572769706253064</v>
      </c>
      <c r="N13" s="477"/>
      <c r="O13" s="470">
        <v>30128.938336999996</v>
      </c>
      <c r="P13" s="471">
        <v>100.00000000000001</v>
      </c>
      <c r="Q13" s="471"/>
      <c r="R13" s="478"/>
      <c r="S13" s="478"/>
      <c r="T13" s="478"/>
    </row>
    <row r="14" spans="1:27" s="431" customFormat="1" ht="18.75" customHeight="1">
      <c r="A14" s="531" t="s">
        <v>419</v>
      </c>
      <c r="B14" s="532"/>
      <c r="C14" s="476">
        <v>8227.0234340000006</v>
      </c>
      <c r="D14" s="477">
        <v>28.532219068446107</v>
      </c>
      <c r="E14" s="477"/>
      <c r="F14" s="476">
        <v>9936.7297499999986</v>
      </c>
      <c r="G14" s="477">
        <v>34.461667980578369</v>
      </c>
      <c r="H14" s="477"/>
      <c r="I14" s="476">
        <v>9330.159948999999</v>
      </c>
      <c r="J14" s="477">
        <v>32.35801742199218</v>
      </c>
      <c r="K14" s="477"/>
      <c r="L14" s="476">
        <v>1340.2389329999996</v>
      </c>
      <c r="M14" s="477">
        <v>4.648095528983327</v>
      </c>
      <c r="N14" s="477"/>
      <c r="O14" s="470">
        <v>28834.152066000002</v>
      </c>
      <c r="P14" s="471">
        <v>100</v>
      </c>
      <c r="Q14" s="471"/>
      <c r="R14" s="478"/>
      <c r="S14" s="478"/>
      <c r="T14" s="478"/>
    </row>
    <row r="15" spans="1:27" s="431" customFormat="1" ht="18.75" customHeight="1">
      <c r="A15" s="531" t="s">
        <v>413</v>
      </c>
      <c r="B15" s="532"/>
      <c r="C15" s="476">
        <v>8253.3298640000012</v>
      </c>
      <c r="D15" s="477">
        <v>30.299525871700144</v>
      </c>
      <c r="E15" s="477"/>
      <c r="F15" s="476">
        <v>9417.8950780000014</v>
      </c>
      <c r="G15" s="477">
        <v>34.574863754993437</v>
      </c>
      <c r="H15" s="477"/>
      <c r="I15" s="476">
        <v>8287.7414509999999</v>
      </c>
      <c r="J15" s="477">
        <v>30.425857278268619</v>
      </c>
      <c r="K15" s="477"/>
      <c r="L15" s="476">
        <v>1280.1722619999998</v>
      </c>
      <c r="M15" s="477">
        <v>4.6997530950377984</v>
      </c>
      <c r="N15" s="477"/>
      <c r="O15" s="470">
        <v>27239.138655000002</v>
      </c>
      <c r="P15" s="471">
        <v>100</v>
      </c>
      <c r="Q15" s="471"/>
      <c r="R15" s="478"/>
      <c r="S15" s="478"/>
      <c r="T15" s="478"/>
    </row>
    <row r="16" spans="1:27" s="431" customFormat="1" ht="15">
      <c r="A16" s="531" t="s">
        <v>412</v>
      </c>
      <c r="B16" s="532"/>
      <c r="C16" s="476">
        <v>8606.1646739843745</v>
      </c>
      <c r="D16" s="477">
        <v>29.944074449251257</v>
      </c>
      <c r="E16" s="477"/>
      <c r="F16" s="476">
        <v>10006.007680101564</v>
      </c>
      <c r="G16" s="477">
        <v>34.814653247162006</v>
      </c>
      <c r="H16" s="477"/>
      <c r="I16" s="476">
        <v>8752.7020791582017</v>
      </c>
      <c r="J16" s="477">
        <v>30.453933037408358</v>
      </c>
      <c r="K16" s="477"/>
      <c r="L16" s="476">
        <v>1375.9193039941406</v>
      </c>
      <c r="M16" s="477">
        <v>4.787339266178364</v>
      </c>
      <c r="N16" s="477"/>
      <c r="O16" s="470">
        <v>28740.793737238284</v>
      </c>
      <c r="P16" s="471">
        <v>99.999999999999986</v>
      </c>
      <c r="Q16" s="471"/>
      <c r="R16" s="478"/>
      <c r="S16" s="585"/>
      <c r="T16" s="585"/>
    </row>
    <row r="17" spans="1:29" s="442" customFormat="1" ht="9.75" customHeight="1">
      <c r="A17" s="531"/>
      <c r="B17" s="580"/>
      <c r="C17" s="586"/>
      <c r="D17" s="584"/>
      <c r="E17" s="584"/>
      <c r="F17" s="586"/>
      <c r="G17" s="584"/>
      <c r="H17" s="584"/>
      <c r="I17" s="586"/>
      <c r="J17" s="584"/>
      <c r="K17" s="584"/>
      <c r="L17" s="586"/>
      <c r="M17" s="584"/>
      <c r="N17" s="584"/>
      <c r="O17" s="581"/>
      <c r="P17" s="582"/>
      <c r="Q17" s="798"/>
      <c r="R17" s="795"/>
      <c r="S17" s="795"/>
      <c r="T17" s="795"/>
      <c r="U17" s="765"/>
      <c r="V17" s="765"/>
      <c r="W17" s="765"/>
      <c r="X17" s="766"/>
      <c r="Y17" s="791"/>
      <c r="AC17" s="391"/>
    </row>
    <row r="18" spans="1:29" s="442" customFormat="1" ht="18.75" customHeight="1">
      <c r="A18" s="531" t="s">
        <v>402</v>
      </c>
      <c r="B18" s="580"/>
      <c r="C18" s="476">
        <v>8059.2468410000001</v>
      </c>
      <c r="D18" s="477">
        <v>29.73956575061079</v>
      </c>
      <c r="E18" s="477"/>
      <c r="F18" s="476">
        <v>9381.9320069999994</v>
      </c>
      <c r="G18" s="477">
        <v>34.620429091524876</v>
      </c>
      <c r="H18" s="477"/>
      <c r="I18" s="476">
        <v>8285.0832719999999</v>
      </c>
      <c r="J18" s="477">
        <v>30.572928659219063</v>
      </c>
      <c r="K18" s="477"/>
      <c r="L18" s="476">
        <v>1373.1478329999998</v>
      </c>
      <c r="M18" s="477">
        <v>5.0670764986452683</v>
      </c>
      <c r="N18" s="477"/>
      <c r="O18" s="470">
        <v>27099.409952999998</v>
      </c>
      <c r="P18" s="471">
        <v>99.999999999999986</v>
      </c>
      <c r="Q18" s="796"/>
      <c r="R18" s="784"/>
      <c r="S18" s="784"/>
      <c r="T18" s="784"/>
      <c r="U18" s="765"/>
      <c r="V18" s="765"/>
      <c r="W18" s="765"/>
      <c r="X18" s="766"/>
      <c r="Y18" s="766"/>
      <c r="AC18" s="391"/>
    </row>
    <row r="19" spans="1:29" s="431" customFormat="1" ht="18.75" customHeight="1">
      <c r="A19" s="531" t="s">
        <v>396</v>
      </c>
      <c r="B19" s="580"/>
      <c r="C19" s="476">
        <v>7597.9959930000005</v>
      </c>
      <c r="D19" s="477">
        <v>30.03083503104812</v>
      </c>
      <c r="E19" s="477"/>
      <c r="F19" s="476">
        <v>8723.9657349999998</v>
      </c>
      <c r="G19" s="477">
        <v>34.481194257758204</v>
      </c>
      <c r="H19" s="477"/>
      <c r="I19" s="476">
        <v>7837.9674130000003</v>
      </c>
      <c r="J19" s="477">
        <v>30.979314358074049</v>
      </c>
      <c r="K19" s="477"/>
      <c r="L19" s="476">
        <v>1140.7192930000001</v>
      </c>
      <c r="M19" s="477">
        <v>4.5086563531196173</v>
      </c>
      <c r="N19" s="477"/>
      <c r="O19" s="470">
        <v>25300.648434000002</v>
      </c>
      <c r="P19" s="471">
        <v>100</v>
      </c>
      <c r="Q19" s="796"/>
      <c r="R19" s="784"/>
      <c r="S19" s="784"/>
      <c r="T19" s="784"/>
      <c r="U19" s="785"/>
      <c r="V19" s="785"/>
      <c r="W19" s="785"/>
      <c r="X19" s="791"/>
      <c r="Y19" s="791"/>
      <c r="Z19" s="442"/>
      <c r="AC19" s="792"/>
    </row>
    <row r="20" spans="1:29" s="431" customFormat="1" ht="18.75" customHeight="1">
      <c r="A20" s="531" t="s">
        <v>363</v>
      </c>
      <c r="B20" s="580"/>
      <c r="C20" s="476">
        <v>7657.1448771310997</v>
      </c>
      <c r="D20" s="477">
        <v>30.418309272846418</v>
      </c>
      <c r="E20" s="477"/>
      <c r="F20" s="476">
        <v>8156.5888272514021</v>
      </c>
      <c r="G20" s="477">
        <v>32.402370013891648</v>
      </c>
      <c r="H20" s="477"/>
      <c r="I20" s="476">
        <v>8167.0146281960006</v>
      </c>
      <c r="J20" s="477">
        <v>32.4437869183174</v>
      </c>
      <c r="K20" s="477"/>
      <c r="L20" s="476">
        <v>1192.0671860223999</v>
      </c>
      <c r="M20" s="477">
        <v>4.7355337949445815</v>
      </c>
      <c r="N20" s="477"/>
      <c r="O20" s="470">
        <v>25172.815518600903</v>
      </c>
      <c r="P20" s="471">
        <v>100.00000000000006</v>
      </c>
      <c r="Q20" s="796"/>
      <c r="R20" s="784"/>
      <c r="S20" s="784"/>
      <c r="T20" s="784"/>
      <c r="U20" s="785"/>
      <c r="V20" s="785"/>
      <c r="W20" s="785"/>
      <c r="X20" s="785"/>
      <c r="Y20" s="791"/>
      <c r="Z20" s="442"/>
      <c r="AC20" s="792"/>
    </row>
    <row r="21" spans="1:29" s="442" customFormat="1" ht="18.75" customHeight="1">
      <c r="A21" s="531" t="s">
        <v>364</v>
      </c>
      <c r="B21" s="580"/>
      <c r="C21" s="586">
        <v>7202</v>
      </c>
      <c r="D21" s="584">
        <v>28.8</v>
      </c>
      <c r="E21" s="584"/>
      <c r="F21" s="586">
        <v>8052</v>
      </c>
      <c r="G21" s="584">
        <v>32.200000000000003</v>
      </c>
      <c r="H21" s="584"/>
      <c r="I21" s="586">
        <v>8399</v>
      </c>
      <c r="J21" s="584">
        <v>33.6</v>
      </c>
      <c r="K21" s="584"/>
      <c r="L21" s="586">
        <v>1320</v>
      </c>
      <c r="M21" s="584">
        <v>5.3</v>
      </c>
      <c r="N21" s="584"/>
      <c r="O21" s="581">
        <v>24973</v>
      </c>
      <c r="P21" s="582">
        <v>100</v>
      </c>
      <c r="Q21" s="797"/>
      <c r="R21" s="784"/>
      <c r="S21" s="786"/>
      <c r="T21" s="784"/>
      <c r="U21" s="765"/>
      <c r="V21" s="765"/>
      <c r="W21" s="765"/>
      <c r="X21" s="765"/>
      <c r="Y21" s="791"/>
      <c r="AC21" s="391"/>
    </row>
    <row r="22" spans="1:29" s="442" customFormat="1" ht="9.75" customHeight="1">
      <c r="A22" s="531"/>
      <c r="B22" s="580"/>
      <c r="C22" s="586"/>
      <c r="D22" s="584"/>
      <c r="E22" s="584"/>
      <c r="F22" s="586"/>
      <c r="G22" s="584"/>
      <c r="H22" s="584"/>
      <c r="I22" s="586"/>
      <c r="J22" s="584"/>
      <c r="K22" s="584"/>
      <c r="L22" s="586"/>
      <c r="M22" s="584"/>
      <c r="N22" s="584"/>
      <c r="O22" s="581"/>
      <c r="P22" s="582"/>
      <c r="Q22" s="798"/>
      <c r="R22" s="795"/>
      <c r="S22" s="795"/>
      <c r="T22" s="795"/>
      <c r="U22" s="765"/>
      <c r="V22" s="765"/>
      <c r="W22" s="765"/>
      <c r="X22" s="766"/>
      <c r="Y22" s="791"/>
      <c r="AC22" s="391"/>
    </row>
    <row r="23" spans="1:29" s="442" customFormat="1" ht="18.75" customHeight="1">
      <c r="A23" s="531" t="s">
        <v>365</v>
      </c>
      <c r="B23" s="580"/>
      <c r="C23" s="586">
        <v>6813</v>
      </c>
      <c r="D23" s="584">
        <v>27.6</v>
      </c>
      <c r="E23" s="584"/>
      <c r="F23" s="586">
        <v>7598</v>
      </c>
      <c r="G23" s="584">
        <v>30.8</v>
      </c>
      <c r="H23" s="584"/>
      <c r="I23" s="586">
        <v>9006</v>
      </c>
      <c r="J23" s="584">
        <v>36.5</v>
      </c>
      <c r="K23" s="584"/>
      <c r="L23" s="586">
        <v>1275</v>
      </c>
      <c r="M23" s="584">
        <v>5.0999999999999996</v>
      </c>
      <c r="N23" s="584"/>
      <c r="O23" s="581">
        <v>24692</v>
      </c>
      <c r="P23" s="582">
        <v>100</v>
      </c>
      <c r="Q23" s="797"/>
      <c r="R23" s="786"/>
      <c r="S23" s="786"/>
      <c r="T23" s="784"/>
      <c r="U23" s="765"/>
      <c r="V23" s="765"/>
      <c r="W23" s="765"/>
      <c r="X23" s="766"/>
      <c r="Y23" s="791"/>
      <c r="AC23" s="391"/>
    </row>
    <row r="24" spans="1:29" s="442" customFormat="1" ht="18.75" customHeight="1">
      <c r="A24" s="531" t="s">
        <v>366</v>
      </c>
      <c r="B24" s="580"/>
      <c r="C24" s="586">
        <v>6253</v>
      </c>
      <c r="D24" s="584">
        <v>27.4</v>
      </c>
      <c r="E24" s="584"/>
      <c r="F24" s="586">
        <v>7869</v>
      </c>
      <c r="G24" s="584">
        <v>34.4</v>
      </c>
      <c r="H24" s="584"/>
      <c r="I24" s="586">
        <v>7667</v>
      </c>
      <c r="J24" s="584">
        <v>33.6</v>
      </c>
      <c r="K24" s="584"/>
      <c r="L24" s="586">
        <v>1062</v>
      </c>
      <c r="M24" s="584">
        <v>4.5999999999999996</v>
      </c>
      <c r="N24" s="584"/>
      <c r="O24" s="581">
        <v>22852</v>
      </c>
      <c r="P24" s="582">
        <v>100</v>
      </c>
      <c r="Q24" s="797"/>
      <c r="R24" s="786"/>
      <c r="S24" s="786"/>
      <c r="T24" s="784"/>
      <c r="U24" s="765"/>
      <c r="V24" s="765"/>
      <c r="W24" s="765"/>
      <c r="X24" s="766"/>
      <c r="Y24" s="791"/>
      <c r="AC24" s="391"/>
    </row>
    <row r="25" spans="1:29" s="442" customFormat="1" ht="18.75" customHeight="1">
      <c r="A25" s="531" t="s">
        <v>367</v>
      </c>
      <c r="B25" s="580"/>
      <c r="C25" s="586">
        <v>6484</v>
      </c>
      <c r="D25" s="584">
        <v>28.5</v>
      </c>
      <c r="E25" s="584"/>
      <c r="F25" s="586">
        <v>7123</v>
      </c>
      <c r="G25" s="584">
        <v>31.4</v>
      </c>
      <c r="H25" s="584"/>
      <c r="I25" s="586">
        <v>8025</v>
      </c>
      <c r="J25" s="584">
        <v>35.299999999999997</v>
      </c>
      <c r="K25" s="584"/>
      <c r="L25" s="586">
        <v>1086</v>
      </c>
      <c r="M25" s="584">
        <v>4.8</v>
      </c>
      <c r="N25" s="584"/>
      <c r="O25" s="581">
        <v>22717</v>
      </c>
      <c r="P25" s="582">
        <v>100</v>
      </c>
      <c r="Q25" s="799"/>
      <c r="R25" s="786"/>
      <c r="S25" s="786"/>
      <c r="T25" s="786"/>
      <c r="U25" s="765"/>
      <c r="V25" s="765"/>
      <c r="W25" s="765"/>
      <c r="X25" s="766"/>
      <c r="Y25" s="766"/>
    </row>
    <row r="26" spans="1:29" s="442" customFormat="1" ht="18.75" customHeight="1">
      <c r="A26" s="531" t="s">
        <v>368</v>
      </c>
      <c r="B26" s="580"/>
      <c r="C26" s="586">
        <v>5413</v>
      </c>
      <c r="D26" s="584">
        <v>26.3</v>
      </c>
      <c r="E26" s="584"/>
      <c r="F26" s="586">
        <v>6714</v>
      </c>
      <c r="G26" s="584">
        <v>32.6</v>
      </c>
      <c r="H26" s="584"/>
      <c r="I26" s="586">
        <v>7603</v>
      </c>
      <c r="J26" s="584">
        <v>36.9</v>
      </c>
      <c r="K26" s="584"/>
      <c r="L26" s="586">
        <v>884</v>
      </c>
      <c r="M26" s="584">
        <v>4.3</v>
      </c>
      <c r="N26" s="584"/>
      <c r="O26" s="581">
        <v>20613</v>
      </c>
      <c r="P26" s="582">
        <v>100</v>
      </c>
      <c r="Q26" s="582"/>
      <c r="R26" s="786"/>
      <c r="S26" s="786"/>
      <c r="T26" s="786"/>
      <c r="U26" s="765"/>
      <c r="V26" s="765"/>
      <c r="W26" s="765"/>
      <c r="X26" s="766"/>
      <c r="Y26" s="766"/>
    </row>
    <row r="27" spans="1:29" s="442" customFormat="1" ht="9.75" customHeight="1">
      <c r="A27" s="531"/>
      <c r="B27" s="580"/>
      <c r="C27" s="586"/>
      <c r="D27" s="584"/>
      <c r="E27" s="584"/>
      <c r="F27" s="586"/>
      <c r="G27" s="584"/>
      <c r="H27" s="584"/>
      <c r="I27" s="586"/>
      <c r="J27" s="584"/>
      <c r="K27" s="584"/>
      <c r="L27" s="586"/>
      <c r="M27" s="584"/>
      <c r="N27" s="584"/>
      <c r="O27" s="581"/>
      <c r="P27" s="582"/>
      <c r="Q27" s="582"/>
      <c r="R27" s="786"/>
      <c r="S27" s="786"/>
      <c r="T27" s="786"/>
      <c r="U27" s="765"/>
      <c r="V27" s="765"/>
      <c r="W27" s="765"/>
      <c r="X27" s="766"/>
      <c r="Y27" s="766"/>
    </row>
    <row r="28" spans="1:29" s="442" customFormat="1" ht="18.75" customHeight="1">
      <c r="A28" s="531" t="s">
        <v>369</v>
      </c>
      <c r="B28" s="580"/>
      <c r="C28" s="586">
        <v>5760</v>
      </c>
      <c r="D28" s="584">
        <v>26</v>
      </c>
      <c r="E28" s="584"/>
      <c r="F28" s="586">
        <v>6431</v>
      </c>
      <c r="G28" s="584">
        <v>29</v>
      </c>
      <c r="H28" s="584"/>
      <c r="I28" s="586">
        <v>8835</v>
      </c>
      <c r="J28" s="584">
        <v>39.799999999999997</v>
      </c>
      <c r="K28" s="584"/>
      <c r="L28" s="586">
        <v>1165</v>
      </c>
      <c r="M28" s="584">
        <v>5.2</v>
      </c>
      <c r="N28" s="584"/>
      <c r="O28" s="581">
        <v>22191</v>
      </c>
      <c r="P28" s="582">
        <v>100</v>
      </c>
      <c r="Q28" s="582"/>
      <c r="R28" s="786"/>
      <c r="S28" s="786"/>
      <c r="T28" s="786"/>
      <c r="U28" s="765"/>
      <c r="V28" s="765"/>
      <c r="W28" s="765"/>
      <c r="X28" s="766"/>
      <c r="Y28" s="766"/>
    </row>
    <row r="29" spans="1:29" s="442" customFormat="1" ht="18.75" customHeight="1">
      <c r="A29" s="531" t="s">
        <v>370</v>
      </c>
      <c r="B29" s="580"/>
      <c r="C29" s="586">
        <v>5061</v>
      </c>
      <c r="D29" s="584">
        <v>24.8</v>
      </c>
      <c r="E29" s="584"/>
      <c r="F29" s="586">
        <v>7158</v>
      </c>
      <c r="G29" s="584">
        <v>35.1</v>
      </c>
      <c r="H29" s="584"/>
      <c r="I29" s="586">
        <v>7201</v>
      </c>
      <c r="J29" s="584">
        <v>35.299999999999997</v>
      </c>
      <c r="K29" s="584"/>
      <c r="L29" s="583">
        <v>982</v>
      </c>
      <c r="M29" s="584">
        <v>4.8</v>
      </c>
      <c r="N29" s="584"/>
      <c r="O29" s="581">
        <v>20401</v>
      </c>
      <c r="P29" s="582">
        <v>100</v>
      </c>
      <c r="Q29" s="582"/>
      <c r="R29" s="786"/>
      <c r="S29" s="786"/>
      <c r="T29" s="786"/>
      <c r="U29" s="765"/>
      <c r="V29" s="765"/>
      <c r="W29" s="765"/>
      <c r="X29" s="766"/>
      <c r="Y29" s="766"/>
    </row>
    <row r="30" spans="1:29" s="442" customFormat="1" ht="18.75" customHeight="1">
      <c r="A30" s="531" t="s">
        <v>371</v>
      </c>
      <c r="B30" s="580"/>
      <c r="C30" s="586">
        <v>5162</v>
      </c>
      <c r="D30" s="584">
        <v>25.4</v>
      </c>
      <c r="E30" s="584"/>
      <c r="F30" s="586">
        <v>7086</v>
      </c>
      <c r="G30" s="584">
        <v>34.799999999999997</v>
      </c>
      <c r="H30" s="584"/>
      <c r="I30" s="586">
        <v>7050</v>
      </c>
      <c r="J30" s="584">
        <v>34.6</v>
      </c>
      <c r="K30" s="584"/>
      <c r="L30" s="586">
        <v>1052</v>
      </c>
      <c r="M30" s="584">
        <v>5.2</v>
      </c>
      <c r="N30" s="584"/>
      <c r="O30" s="581">
        <v>20349</v>
      </c>
      <c r="P30" s="582">
        <v>100</v>
      </c>
      <c r="Q30" s="582"/>
      <c r="R30" s="786"/>
      <c r="S30" s="786"/>
      <c r="T30" s="786"/>
      <c r="U30" s="765"/>
      <c r="V30" s="765"/>
      <c r="W30" s="765"/>
      <c r="X30" s="766"/>
      <c r="Y30" s="766"/>
    </row>
    <row r="31" spans="1:29" s="442" customFormat="1" ht="18.75" customHeight="1">
      <c r="A31" s="531" t="s">
        <v>372</v>
      </c>
      <c r="B31" s="580"/>
      <c r="C31" s="586">
        <v>4885</v>
      </c>
      <c r="D31" s="584">
        <v>27.6</v>
      </c>
      <c r="E31" s="584"/>
      <c r="F31" s="586">
        <v>6807</v>
      </c>
      <c r="G31" s="584">
        <v>38.4</v>
      </c>
      <c r="H31" s="584"/>
      <c r="I31" s="586">
        <v>5119</v>
      </c>
      <c r="J31" s="584">
        <v>28.9</v>
      </c>
      <c r="K31" s="584"/>
      <c r="L31" s="583">
        <v>915</v>
      </c>
      <c r="M31" s="584">
        <v>5.2</v>
      </c>
      <c r="N31" s="584"/>
      <c r="O31" s="581">
        <v>17726</v>
      </c>
      <c r="P31" s="582">
        <v>100</v>
      </c>
      <c r="Q31" s="582"/>
      <c r="R31" s="786"/>
      <c r="S31" s="786"/>
      <c r="T31" s="786"/>
      <c r="U31" s="765"/>
      <c r="V31" s="765"/>
      <c r="W31" s="765"/>
      <c r="X31" s="766"/>
      <c r="Y31" s="766"/>
    </row>
    <row r="32" spans="1:29" s="442" customFormat="1" ht="9.75" customHeight="1">
      <c r="A32" s="673" t="s">
        <v>391</v>
      </c>
      <c r="B32" s="673"/>
      <c r="C32" s="596"/>
      <c r="D32" s="671"/>
      <c r="E32" s="671"/>
      <c r="F32" s="597"/>
      <c r="G32" s="671"/>
      <c r="H32" s="671"/>
      <c r="I32" s="596"/>
      <c r="J32" s="671"/>
      <c r="K32" s="671"/>
      <c r="L32" s="596"/>
      <c r="M32" s="671"/>
      <c r="N32" s="671"/>
      <c r="O32" s="596"/>
      <c r="P32" s="671"/>
      <c r="Q32" s="671"/>
      <c r="R32" s="787"/>
      <c r="S32" s="787"/>
      <c r="T32" s="787"/>
      <c r="U32" s="765"/>
      <c r="V32" s="765"/>
      <c r="W32" s="765"/>
      <c r="X32" s="766"/>
      <c r="Y32" s="766"/>
    </row>
    <row r="33" spans="1:22" ht="18.75" customHeight="1">
      <c r="A33" s="492" t="s">
        <v>373</v>
      </c>
      <c r="B33" s="493"/>
      <c r="C33" s="480">
        <v>4610</v>
      </c>
      <c r="D33" s="475">
        <v>26.1</v>
      </c>
      <c r="E33" s="475"/>
      <c r="F33" s="480">
        <v>5958</v>
      </c>
      <c r="G33" s="475">
        <v>33.700000000000003</v>
      </c>
      <c r="H33" s="475"/>
      <c r="I33" s="480">
        <v>6057</v>
      </c>
      <c r="J33" s="475">
        <v>34.299999999999997</v>
      </c>
      <c r="K33" s="475"/>
      <c r="L33" s="480">
        <v>1036</v>
      </c>
      <c r="M33" s="475">
        <v>5.9</v>
      </c>
      <c r="N33" s="475"/>
      <c r="O33" s="472">
        <v>17661</v>
      </c>
      <c r="P33" s="473">
        <v>100</v>
      </c>
      <c r="Q33" s="473"/>
      <c r="R33" s="764"/>
      <c r="S33" s="764"/>
      <c r="T33" s="764"/>
      <c r="U33" s="764"/>
      <c r="V33" s="764"/>
    </row>
    <row r="34" spans="1:22" ht="18.75" customHeight="1">
      <c r="A34" s="507" t="s">
        <v>374</v>
      </c>
      <c r="B34" s="508"/>
      <c r="C34" s="509">
        <v>4180</v>
      </c>
      <c r="D34" s="510">
        <v>26.1</v>
      </c>
      <c r="E34" s="510"/>
      <c r="F34" s="509">
        <v>6166</v>
      </c>
      <c r="G34" s="510">
        <v>38.5</v>
      </c>
      <c r="H34" s="510"/>
      <c r="I34" s="509">
        <v>4355</v>
      </c>
      <c r="J34" s="510">
        <v>27.2</v>
      </c>
      <c r="K34" s="510"/>
      <c r="L34" s="509">
        <v>1335</v>
      </c>
      <c r="M34" s="510">
        <v>8.3000000000000007</v>
      </c>
      <c r="N34" s="510"/>
      <c r="O34" s="511">
        <v>16037</v>
      </c>
      <c r="P34" s="512">
        <v>100</v>
      </c>
      <c r="Q34" s="512"/>
      <c r="R34" s="764"/>
      <c r="S34" s="764"/>
      <c r="T34" s="764"/>
      <c r="U34" s="764"/>
      <c r="V34" s="764"/>
    </row>
    <row r="35" spans="1:22" ht="18.75" customHeight="1">
      <c r="A35" s="507" t="s">
        <v>375</v>
      </c>
      <c r="B35" s="508"/>
      <c r="C35" s="509">
        <v>3775</v>
      </c>
      <c r="D35" s="510">
        <v>25.1</v>
      </c>
      <c r="E35" s="510"/>
      <c r="F35" s="509">
        <v>6513</v>
      </c>
      <c r="G35" s="510">
        <v>43.3</v>
      </c>
      <c r="H35" s="510"/>
      <c r="I35" s="509">
        <v>3530</v>
      </c>
      <c r="J35" s="510">
        <v>23.5</v>
      </c>
      <c r="K35" s="510"/>
      <c r="L35" s="509">
        <v>1222</v>
      </c>
      <c r="M35" s="510">
        <v>8.1</v>
      </c>
      <c r="N35" s="510"/>
      <c r="O35" s="511">
        <v>15041</v>
      </c>
      <c r="P35" s="721">
        <v>100</v>
      </c>
      <c r="Q35" s="721"/>
      <c r="R35" s="764"/>
      <c r="S35" s="764"/>
      <c r="T35" s="764"/>
      <c r="U35" s="764"/>
      <c r="V35" s="764"/>
    </row>
    <row r="36" spans="1:22" ht="18.75" customHeight="1">
      <c r="A36" s="507" t="s">
        <v>376</v>
      </c>
      <c r="B36" s="508"/>
      <c r="C36" s="509">
        <v>3491</v>
      </c>
      <c r="D36" s="510">
        <v>22.5</v>
      </c>
      <c r="E36" s="510"/>
      <c r="F36" s="509">
        <v>6578</v>
      </c>
      <c r="G36" s="510">
        <v>42.4</v>
      </c>
      <c r="H36" s="510"/>
      <c r="I36" s="509">
        <v>4363</v>
      </c>
      <c r="J36" s="510">
        <v>28.1</v>
      </c>
      <c r="K36" s="510"/>
      <c r="L36" s="509">
        <v>1087</v>
      </c>
      <c r="M36" s="510">
        <v>7</v>
      </c>
      <c r="N36" s="510"/>
      <c r="O36" s="511">
        <v>15519</v>
      </c>
      <c r="P36" s="512">
        <v>100</v>
      </c>
      <c r="Q36" s="512"/>
      <c r="R36" s="764"/>
      <c r="S36" s="764"/>
      <c r="T36" s="764"/>
      <c r="U36" s="764"/>
      <c r="V36" s="764"/>
    </row>
    <row r="37" spans="1:22" ht="9.9499999999999993" customHeight="1">
      <c r="A37" s="492"/>
      <c r="B37" s="493"/>
      <c r="C37" s="474"/>
      <c r="D37" s="475"/>
      <c r="E37" s="475"/>
      <c r="F37" s="474"/>
      <c r="G37" s="475"/>
      <c r="H37" s="475"/>
      <c r="I37" s="474"/>
      <c r="J37" s="475"/>
      <c r="K37" s="475"/>
      <c r="L37" s="474"/>
      <c r="M37" s="475"/>
      <c r="N37" s="475"/>
      <c r="O37" s="479"/>
      <c r="P37" s="473"/>
      <c r="Q37" s="473"/>
      <c r="V37" s="782"/>
    </row>
    <row r="38" spans="1:22" ht="18.75" customHeight="1">
      <c r="A38" s="492" t="s">
        <v>377</v>
      </c>
      <c r="B38" s="493"/>
      <c r="C38" s="480">
        <v>3293</v>
      </c>
      <c r="D38" s="475">
        <v>21.1</v>
      </c>
      <c r="E38" s="475"/>
      <c r="F38" s="480">
        <v>6979</v>
      </c>
      <c r="G38" s="475">
        <v>44.6</v>
      </c>
      <c r="H38" s="475"/>
      <c r="I38" s="480">
        <v>4030</v>
      </c>
      <c r="J38" s="475">
        <v>25.8</v>
      </c>
      <c r="K38" s="475"/>
      <c r="L38" s="480">
        <v>1339</v>
      </c>
      <c r="M38" s="475">
        <v>8.6</v>
      </c>
      <c r="N38" s="475"/>
      <c r="O38" s="472">
        <v>15641</v>
      </c>
      <c r="P38" s="473">
        <v>100</v>
      </c>
      <c r="Q38" s="473"/>
      <c r="V38" s="782"/>
    </row>
    <row r="39" spans="1:22" ht="18.75" customHeight="1">
      <c r="A39" s="492" t="s">
        <v>378</v>
      </c>
      <c r="B39" s="493"/>
      <c r="C39" s="480">
        <v>3215</v>
      </c>
      <c r="D39" s="475">
        <v>21.6</v>
      </c>
      <c r="E39" s="475"/>
      <c r="F39" s="480">
        <v>6609</v>
      </c>
      <c r="G39" s="475">
        <v>44.4</v>
      </c>
      <c r="H39" s="475"/>
      <c r="I39" s="480">
        <v>3576</v>
      </c>
      <c r="J39" s="475">
        <v>24</v>
      </c>
      <c r="K39" s="475"/>
      <c r="L39" s="480">
        <v>1489</v>
      </c>
      <c r="M39" s="475">
        <v>10</v>
      </c>
      <c r="N39" s="475"/>
      <c r="O39" s="472">
        <v>14889</v>
      </c>
      <c r="P39" s="473">
        <v>100</v>
      </c>
      <c r="Q39" s="473"/>
      <c r="V39" s="782"/>
    </row>
    <row r="40" spans="1:22" ht="18.75" customHeight="1">
      <c r="A40" s="492" t="s">
        <v>379</v>
      </c>
      <c r="B40" s="493"/>
      <c r="C40" s="480">
        <v>2904</v>
      </c>
      <c r="D40" s="475">
        <v>18.2</v>
      </c>
      <c r="E40" s="475"/>
      <c r="F40" s="480">
        <v>7210</v>
      </c>
      <c r="G40" s="475">
        <v>45.1</v>
      </c>
      <c r="H40" s="475"/>
      <c r="I40" s="480">
        <v>4462</v>
      </c>
      <c r="J40" s="475">
        <v>27.9</v>
      </c>
      <c r="K40" s="475"/>
      <c r="L40" s="480">
        <v>1416</v>
      </c>
      <c r="M40" s="475">
        <v>8.9</v>
      </c>
      <c r="N40" s="475"/>
      <c r="O40" s="472">
        <v>15992</v>
      </c>
      <c r="P40" s="473">
        <v>100</v>
      </c>
      <c r="Q40" s="473"/>
      <c r="V40" s="782"/>
    </row>
    <row r="41" spans="1:22" ht="18.75" customHeight="1">
      <c r="A41" s="492" t="s">
        <v>380</v>
      </c>
      <c r="B41" s="493"/>
      <c r="C41" s="480">
        <v>2896</v>
      </c>
      <c r="D41" s="475">
        <v>20.3</v>
      </c>
      <c r="E41" s="475"/>
      <c r="F41" s="480">
        <v>6293</v>
      </c>
      <c r="G41" s="475">
        <v>44.1</v>
      </c>
      <c r="H41" s="475"/>
      <c r="I41" s="480">
        <v>3675</v>
      </c>
      <c r="J41" s="475">
        <v>25.8</v>
      </c>
      <c r="K41" s="475"/>
      <c r="L41" s="480">
        <v>1406</v>
      </c>
      <c r="M41" s="475">
        <v>9.8000000000000007</v>
      </c>
      <c r="N41" s="475"/>
      <c r="O41" s="472">
        <v>14270</v>
      </c>
      <c r="P41" s="473">
        <v>100</v>
      </c>
      <c r="Q41" s="473"/>
      <c r="V41" s="782"/>
    </row>
    <row r="42" spans="1:22" ht="9.9499999999999993" customHeight="1">
      <c r="A42" s="492"/>
      <c r="B42" s="493"/>
      <c r="C42" s="474"/>
      <c r="D42" s="475"/>
      <c r="E42" s="475"/>
      <c r="F42" s="474"/>
      <c r="G42" s="475"/>
      <c r="H42" s="475"/>
      <c r="I42" s="474"/>
      <c r="J42" s="475"/>
      <c r="K42" s="475"/>
      <c r="L42" s="474"/>
      <c r="M42" s="475"/>
      <c r="N42" s="475"/>
      <c r="O42" s="479"/>
      <c r="P42" s="473"/>
      <c r="Q42" s="473"/>
      <c r="V42" s="782"/>
    </row>
    <row r="43" spans="1:22" ht="18.75" hidden="1" customHeight="1">
      <c r="A43" s="492" t="s">
        <v>381</v>
      </c>
      <c r="B43" s="493"/>
      <c r="C43" s="489">
        <v>2762</v>
      </c>
      <c r="D43" s="736">
        <v>19.8</v>
      </c>
      <c r="E43" s="490"/>
      <c r="F43" s="489">
        <v>6058</v>
      </c>
      <c r="G43" s="736">
        <v>43.3</v>
      </c>
      <c r="H43" s="490"/>
      <c r="I43" s="489">
        <v>3859</v>
      </c>
      <c r="J43" s="736">
        <v>27.6</v>
      </c>
      <c r="K43" s="490"/>
      <c r="L43" s="489">
        <v>1303</v>
      </c>
      <c r="M43" s="736">
        <v>9.3000000000000007</v>
      </c>
      <c r="N43" s="490"/>
      <c r="O43" s="491">
        <v>13981</v>
      </c>
      <c r="P43" s="688">
        <v>100</v>
      </c>
      <c r="Q43" s="688"/>
      <c r="V43" s="782"/>
    </row>
    <row r="44" spans="1:22" ht="18.75" hidden="1" customHeight="1">
      <c r="A44" s="492" t="s">
        <v>382</v>
      </c>
      <c r="B44" s="493"/>
      <c r="C44" s="489">
        <v>3155</v>
      </c>
      <c r="D44" s="736">
        <v>21.2</v>
      </c>
      <c r="E44" s="490"/>
      <c r="F44" s="489">
        <v>6323</v>
      </c>
      <c r="G44" s="736">
        <v>42.5</v>
      </c>
      <c r="H44" s="490"/>
      <c r="I44" s="489">
        <v>4196</v>
      </c>
      <c r="J44" s="736">
        <v>28.2</v>
      </c>
      <c r="K44" s="490"/>
      <c r="L44" s="489">
        <v>1191</v>
      </c>
      <c r="M44" s="736">
        <v>8</v>
      </c>
      <c r="N44" s="490"/>
      <c r="O44" s="491">
        <v>14865</v>
      </c>
      <c r="P44" s="688">
        <v>100</v>
      </c>
      <c r="Q44" s="688"/>
      <c r="V44" s="782"/>
    </row>
    <row r="45" spans="1:22" ht="18.75" hidden="1" customHeight="1">
      <c r="A45" s="492" t="s">
        <v>383</v>
      </c>
      <c r="B45" s="493"/>
      <c r="C45" s="489">
        <v>3589</v>
      </c>
      <c r="D45" s="736">
        <v>23</v>
      </c>
      <c r="E45" s="490"/>
      <c r="F45" s="489">
        <v>6201</v>
      </c>
      <c r="G45" s="736">
        <v>39.700000000000003</v>
      </c>
      <c r="H45" s="490"/>
      <c r="I45" s="489">
        <v>4316</v>
      </c>
      <c r="J45" s="736">
        <v>27.6</v>
      </c>
      <c r="K45" s="490"/>
      <c r="L45" s="489">
        <v>1531</v>
      </c>
      <c r="M45" s="736">
        <v>9.8000000000000007</v>
      </c>
      <c r="N45" s="490"/>
      <c r="O45" s="491">
        <v>15636</v>
      </c>
      <c r="P45" s="688">
        <v>100</v>
      </c>
      <c r="Q45" s="688"/>
      <c r="V45" s="782"/>
    </row>
    <row r="46" spans="1:22" ht="18.75" hidden="1" customHeight="1">
      <c r="A46" s="492" t="s">
        <v>384</v>
      </c>
      <c r="B46" s="493"/>
      <c r="C46" s="489">
        <v>3592</v>
      </c>
      <c r="D46" s="736">
        <v>23.1</v>
      </c>
      <c r="E46" s="490"/>
      <c r="F46" s="489">
        <v>5738</v>
      </c>
      <c r="G46" s="736">
        <v>36.9</v>
      </c>
      <c r="H46" s="490"/>
      <c r="I46" s="489">
        <v>4835</v>
      </c>
      <c r="J46" s="736">
        <v>30.3</v>
      </c>
      <c r="K46" s="490"/>
      <c r="L46" s="489">
        <v>1367</v>
      </c>
      <c r="M46" s="736">
        <v>9.6</v>
      </c>
      <c r="N46" s="490"/>
      <c r="O46" s="491">
        <v>15532</v>
      </c>
      <c r="P46" s="688">
        <v>100</v>
      </c>
      <c r="Q46" s="688"/>
      <c r="V46" s="782"/>
    </row>
    <row r="47" spans="1:22" ht="18.75" hidden="1" customHeight="1">
      <c r="A47" s="492" t="s">
        <v>392</v>
      </c>
      <c r="B47" s="493"/>
      <c r="C47" s="489">
        <v>4397</v>
      </c>
      <c r="D47" s="736">
        <v>26.5</v>
      </c>
      <c r="E47" s="490"/>
      <c r="F47" s="489">
        <v>5807</v>
      </c>
      <c r="G47" s="736">
        <v>35</v>
      </c>
      <c r="H47" s="490"/>
      <c r="I47" s="489">
        <v>5191</v>
      </c>
      <c r="J47" s="736">
        <v>31.1</v>
      </c>
      <c r="K47" s="490"/>
      <c r="L47" s="489">
        <v>1178</v>
      </c>
      <c r="M47" s="736">
        <v>7.1</v>
      </c>
      <c r="N47" s="490"/>
      <c r="O47" s="491">
        <v>16572</v>
      </c>
      <c r="P47" s="688">
        <v>100</v>
      </c>
      <c r="Q47" s="688"/>
      <c r="V47" s="782"/>
    </row>
    <row r="48" spans="1:22" ht="18.75" hidden="1" customHeight="1">
      <c r="A48" s="492" t="s">
        <v>393</v>
      </c>
      <c r="B48" s="493"/>
      <c r="C48" s="489">
        <v>4074</v>
      </c>
      <c r="D48" s="736">
        <v>26.4</v>
      </c>
      <c r="E48" s="490"/>
      <c r="F48" s="489">
        <v>5588</v>
      </c>
      <c r="G48" s="736">
        <v>36.200000000000003</v>
      </c>
      <c r="H48" s="490"/>
      <c r="I48" s="489">
        <v>4686</v>
      </c>
      <c r="J48" s="736">
        <v>30.4</v>
      </c>
      <c r="K48" s="490"/>
      <c r="L48" s="489">
        <v>1081</v>
      </c>
      <c r="M48" s="736">
        <v>7</v>
      </c>
      <c r="N48" s="490"/>
      <c r="O48" s="491">
        <v>15429</v>
      </c>
      <c r="P48" s="688">
        <v>100</v>
      </c>
      <c r="Q48" s="688"/>
      <c r="V48" s="782"/>
    </row>
    <row r="49" spans="1:22" ht="18.75" hidden="1" customHeight="1">
      <c r="A49" s="492" t="s">
        <v>385</v>
      </c>
      <c r="B49" s="493"/>
      <c r="C49" s="489">
        <v>3634</v>
      </c>
      <c r="D49" s="736">
        <v>27.6</v>
      </c>
      <c r="E49" s="490"/>
      <c r="F49" s="489">
        <v>4539</v>
      </c>
      <c r="G49" s="736">
        <v>34.5</v>
      </c>
      <c r="H49" s="490"/>
      <c r="I49" s="489">
        <v>3885</v>
      </c>
      <c r="J49" s="736">
        <v>29.6</v>
      </c>
      <c r="K49" s="490"/>
      <c r="L49" s="489">
        <v>1088</v>
      </c>
      <c r="M49" s="736">
        <v>8.3000000000000007</v>
      </c>
      <c r="N49" s="490"/>
      <c r="O49" s="491">
        <v>13145</v>
      </c>
      <c r="P49" s="688">
        <v>100</v>
      </c>
      <c r="Q49" s="688"/>
      <c r="V49" s="782"/>
    </row>
    <row r="50" spans="1:22" ht="18.75" hidden="1" customHeight="1">
      <c r="A50" s="492" t="s">
        <v>386</v>
      </c>
      <c r="B50" s="493"/>
      <c r="C50" s="489">
        <v>3356</v>
      </c>
      <c r="D50" s="736">
        <v>25.5</v>
      </c>
      <c r="E50" s="490"/>
      <c r="F50" s="489">
        <v>4367</v>
      </c>
      <c r="G50" s="736">
        <v>33.1</v>
      </c>
      <c r="H50" s="490"/>
      <c r="I50" s="489">
        <v>4411</v>
      </c>
      <c r="J50" s="736">
        <v>33.5</v>
      </c>
      <c r="K50" s="490"/>
      <c r="L50" s="489">
        <v>1040</v>
      </c>
      <c r="M50" s="736">
        <v>7.9</v>
      </c>
      <c r="N50" s="490"/>
      <c r="O50" s="491">
        <v>13174</v>
      </c>
      <c r="P50" s="688">
        <v>100</v>
      </c>
      <c r="Q50" s="688"/>
      <c r="V50" s="782"/>
    </row>
    <row r="51" spans="1:22" ht="5.25" customHeight="1" thickBot="1">
      <c r="A51" s="934"/>
      <c r="B51" s="934"/>
      <c r="C51" s="934"/>
      <c r="D51" s="935"/>
      <c r="E51" s="935"/>
      <c r="F51" s="934"/>
      <c r="G51" s="935"/>
      <c r="H51" s="935"/>
      <c r="I51" s="934"/>
      <c r="J51" s="935"/>
      <c r="K51" s="935"/>
      <c r="L51" s="934"/>
      <c r="M51" s="935"/>
      <c r="N51" s="935"/>
      <c r="O51" s="934"/>
      <c r="P51" s="935"/>
      <c r="V51" s="782"/>
    </row>
    <row r="52" spans="1:22">
      <c r="A52" s="484"/>
      <c r="V52" s="782"/>
    </row>
    <row r="57" spans="1:22" ht="9.75" customHeight="1"/>
  </sheetData>
  <mergeCells count="3">
    <mergeCell ref="A1:A2"/>
    <mergeCell ref="B1:P1"/>
    <mergeCell ref="B2:P2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89" firstPageNumber="28" orientation="portrait" useFirstPageNumber="1" r:id="rId1"/>
  <headerFooter>
    <oddFooter>&amp;C&amp;"Arial,Regular"&amp;P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Normal="100" zoomScaleSheetLayoutView="100" workbookViewId="0">
      <pane xSplit="2" ySplit="9" topLeftCell="C41" activePane="bottomRight" state="frozen"/>
      <selection pane="topRight" activeCell="C1" sqref="C1"/>
      <selection pane="bottomLeft" activeCell="A9" sqref="A9"/>
      <selection pane="bottomRight" activeCell="A68" sqref="A68:G68"/>
    </sheetView>
  </sheetViews>
  <sheetFormatPr defaultColWidth="8.85546875" defaultRowHeight="15"/>
  <cols>
    <col min="1" max="1" width="4.42578125" style="194" customWidth="1"/>
    <col min="2" max="2" width="10.140625" style="194" customWidth="1"/>
    <col min="3" max="6" width="16.85546875" style="194" customWidth="1"/>
    <col min="7" max="7" width="16.7109375" style="194" customWidth="1"/>
    <col min="8" max="8" width="11.140625" style="194" bestFit="1" customWidth="1"/>
    <col min="9" max="9" width="10.140625" style="194" customWidth="1"/>
    <col min="10" max="11" width="16.85546875" style="1009" bestFit="1" customWidth="1"/>
    <col min="12" max="13" width="16.85546875" style="947" bestFit="1" customWidth="1"/>
    <col min="14" max="14" width="18" style="947" bestFit="1" customWidth="1"/>
    <col min="15" max="15" width="10.140625" style="947" bestFit="1" customWidth="1"/>
    <col min="16" max="16" width="10.140625" style="194" bestFit="1" customWidth="1"/>
    <col min="17" max="16384" width="8.85546875" style="194"/>
  </cols>
  <sheetData>
    <row r="1" spans="1:15" ht="18.75" customHeight="1">
      <c r="A1" s="1060">
        <v>8</v>
      </c>
      <c r="B1" s="698" t="s">
        <v>578</v>
      </c>
      <c r="C1" s="587"/>
      <c r="D1" s="587"/>
      <c r="E1" s="587"/>
      <c r="F1" s="587"/>
      <c r="G1" s="587"/>
    </row>
    <row r="2" spans="1:15" ht="18.75" customHeight="1">
      <c r="A2" s="1060"/>
      <c r="B2" s="699" t="s">
        <v>579</v>
      </c>
      <c r="C2" s="588"/>
      <c r="D2" s="588"/>
      <c r="E2" s="588"/>
      <c r="F2" s="588"/>
      <c r="G2" s="588"/>
    </row>
    <row r="3" spans="1:15" ht="3.95" customHeight="1">
      <c r="A3" s="589"/>
      <c r="B3" s="540"/>
      <c r="C3" s="588"/>
      <c r="D3" s="588"/>
      <c r="E3" s="588"/>
      <c r="F3" s="588"/>
      <c r="G3" s="588"/>
    </row>
    <row r="4" spans="1:15" ht="15.75" customHeight="1">
      <c r="A4" s="908"/>
      <c r="B4" s="699"/>
      <c r="C4" s="588"/>
      <c r="D4" s="588"/>
      <c r="E4" s="588"/>
      <c r="F4" s="588"/>
      <c r="G4" s="591" t="s">
        <v>394</v>
      </c>
    </row>
    <row r="5" spans="1:15" ht="0.95" customHeight="1" thickBot="1">
      <c r="A5" s="590"/>
      <c r="B5" s="590"/>
      <c r="C5" s="590"/>
      <c r="D5" s="590"/>
      <c r="E5" s="590"/>
      <c r="F5" s="590"/>
      <c r="G5" s="591" t="s">
        <v>394</v>
      </c>
    </row>
    <row r="6" spans="1:15" s="705" customFormat="1" ht="27" customHeight="1">
      <c r="A6" s="704" t="s">
        <v>525</v>
      </c>
      <c r="B6" s="704"/>
      <c r="C6" s="704"/>
      <c r="D6" s="704"/>
      <c r="E6" s="704"/>
      <c r="F6" s="704"/>
      <c r="G6" s="704"/>
      <c r="J6" s="1010"/>
      <c r="K6" s="1010"/>
      <c r="L6" s="948"/>
      <c r="M6" s="948"/>
      <c r="N6" s="948"/>
      <c r="O6" s="948"/>
    </row>
    <row r="7" spans="1:15" s="705" customFormat="1" ht="50.1" customHeight="1">
      <c r="A7" s="700" t="s">
        <v>451</v>
      </c>
      <c r="B7" s="701"/>
      <c r="C7" s="702" t="s">
        <v>398</v>
      </c>
      <c r="D7" s="702" t="s">
        <v>399</v>
      </c>
      <c r="E7" s="702" t="s">
        <v>400</v>
      </c>
      <c r="F7" s="702" t="s">
        <v>434</v>
      </c>
      <c r="G7" s="702" t="s">
        <v>107</v>
      </c>
      <c r="J7" s="1010"/>
      <c r="K7" s="1010"/>
      <c r="L7" s="948"/>
      <c r="M7" s="948"/>
      <c r="N7" s="948"/>
      <c r="O7" s="948"/>
    </row>
    <row r="8" spans="1:15" s="705" customFormat="1" ht="30" customHeight="1">
      <c r="A8" s="701" t="s">
        <v>452</v>
      </c>
      <c r="B8" s="701"/>
      <c r="C8" s="703" t="s">
        <v>325</v>
      </c>
      <c r="D8" s="703" t="s">
        <v>453</v>
      </c>
      <c r="E8" s="703" t="s">
        <v>324</v>
      </c>
      <c r="F8" s="703" t="s">
        <v>433</v>
      </c>
      <c r="G8" s="703" t="s">
        <v>133</v>
      </c>
      <c r="J8" s="1010"/>
      <c r="K8" s="1010"/>
      <c r="L8" s="948"/>
      <c r="M8" s="948"/>
      <c r="N8" s="948"/>
      <c r="O8" s="948"/>
    </row>
    <row r="9" spans="1:15" ht="5.0999999999999996" customHeight="1" thickBot="1">
      <c r="A9" s="593"/>
      <c r="B9" s="593"/>
      <c r="C9" s="593"/>
      <c r="D9" s="593"/>
      <c r="E9" s="593"/>
      <c r="F9" s="593"/>
      <c r="G9" s="593"/>
    </row>
    <row r="10" spans="1:15" ht="0.95" customHeight="1">
      <c r="A10" s="656"/>
      <c r="B10" s="656"/>
      <c r="C10" s="656"/>
      <c r="D10" s="656"/>
      <c r="E10" s="656"/>
      <c r="F10" s="656"/>
      <c r="G10" s="656"/>
    </row>
    <row r="11" spans="1:15" s="437" customFormat="1" ht="15.95" customHeight="1">
      <c r="A11" s="523">
        <v>2021</v>
      </c>
      <c r="B11" s="523"/>
      <c r="C11" s="408">
        <v>25223611.44241697</v>
      </c>
      <c r="D11" s="408">
        <v>23621603.627546273</v>
      </c>
      <c r="E11" s="408">
        <v>7565766.0930415774</v>
      </c>
      <c r="F11" s="408">
        <v>5952810.1245599017</v>
      </c>
      <c r="G11" s="407">
        <v>62363791.287564725</v>
      </c>
      <c r="H11" s="436"/>
      <c r="I11" s="696"/>
      <c r="J11" s="946"/>
      <c r="K11" s="946"/>
      <c r="L11" s="946"/>
      <c r="M11" s="946"/>
      <c r="N11" s="946"/>
      <c r="O11" s="946"/>
    </row>
    <row r="12" spans="1:15" s="437" customFormat="1" ht="15.95" customHeight="1">
      <c r="A12" s="523">
        <v>2020</v>
      </c>
      <c r="B12" s="523"/>
      <c r="C12" s="408">
        <v>27257676.2374194</v>
      </c>
      <c r="D12" s="408">
        <v>23808126.928359915</v>
      </c>
      <c r="E12" s="408">
        <v>9855188.9152536355</v>
      </c>
      <c r="F12" s="408">
        <v>4194338.4960335288</v>
      </c>
      <c r="G12" s="407">
        <v>65115330.577066451</v>
      </c>
      <c r="H12" s="696"/>
      <c r="I12" s="696"/>
      <c r="J12" s="946"/>
      <c r="K12" s="946"/>
      <c r="L12" s="946"/>
      <c r="M12" s="946"/>
      <c r="N12" s="946"/>
      <c r="O12" s="946"/>
    </row>
    <row r="13" spans="1:15" s="437" customFormat="1" ht="15.95" customHeight="1">
      <c r="A13" s="523">
        <v>2019</v>
      </c>
      <c r="B13" s="523"/>
      <c r="C13" s="408">
        <v>32776667.698709998</v>
      </c>
      <c r="D13" s="408">
        <v>27987921.559534997</v>
      </c>
      <c r="E13" s="408">
        <v>15675863.484068099</v>
      </c>
      <c r="F13" s="408">
        <v>4630589.5364999995</v>
      </c>
      <c r="G13" s="407">
        <v>81071042.278813094</v>
      </c>
      <c r="H13" s="696"/>
      <c r="I13" s="696"/>
      <c r="J13" s="946"/>
      <c r="K13" s="946"/>
      <c r="L13" s="946"/>
      <c r="M13" s="946"/>
      <c r="N13" s="946"/>
      <c r="O13" s="946"/>
    </row>
    <row r="14" spans="1:15" s="437" customFormat="1" ht="15.95" customHeight="1">
      <c r="A14" s="523">
        <v>2018</v>
      </c>
      <c r="B14" s="523"/>
      <c r="C14" s="408">
        <v>34395460.614305995</v>
      </c>
      <c r="D14" s="408">
        <v>29414361.781034</v>
      </c>
      <c r="E14" s="408">
        <v>14956339.732393101</v>
      </c>
      <c r="F14" s="408">
        <v>4300702.4189999998</v>
      </c>
      <c r="G14" s="407">
        <v>83066864.546733096</v>
      </c>
      <c r="H14" s="696"/>
      <c r="I14" s="696"/>
      <c r="J14" s="946"/>
      <c r="K14" s="946"/>
      <c r="L14" s="946"/>
      <c r="M14" s="946"/>
      <c r="N14" s="946"/>
      <c r="O14" s="946"/>
    </row>
    <row r="15" spans="1:15" s="437" customFormat="1" ht="15.95" customHeight="1">
      <c r="A15" s="523">
        <v>2017</v>
      </c>
      <c r="B15" s="523"/>
      <c r="C15" s="408">
        <v>37425203.522200003</v>
      </c>
      <c r="D15" s="408">
        <v>32117540.059030004</v>
      </c>
      <c r="E15" s="408">
        <v>14123066.524560001</v>
      </c>
      <c r="F15" s="408">
        <v>3958810.8208999997</v>
      </c>
      <c r="G15" s="407">
        <v>87624620.926690012</v>
      </c>
      <c r="H15" s="696"/>
      <c r="I15" s="696"/>
      <c r="J15" s="946"/>
      <c r="K15" s="946"/>
      <c r="L15" s="946"/>
      <c r="M15" s="946"/>
      <c r="N15" s="946"/>
      <c r="O15" s="946"/>
    </row>
    <row r="16" spans="1:15" s="437" customFormat="1" ht="15.95" customHeight="1">
      <c r="A16" s="523">
        <v>2016</v>
      </c>
      <c r="B16" s="523"/>
      <c r="C16" s="408">
        <v>34258536.312648445</v>
      </c>
      <c r="D16" s="408">
        <v>30528114.990585938</v>
      </c>
      <c r="E16" s="408">
        <v>12420765.779984374</v>
      </c>
      <c r="F16" s="408">
        <v>3721739.8867304688</v>
      </c>
      <c r="G16" s="407">
        <v>80929156.969949216</v>
      </c>
      <c r="H16" s="696"/>
      <c r="I16" s="696"/>
      <c r="J16" s="946"/>
      <c r="K16" s="946"/>
      <c r="L16" s="946"/>
      <c r="M16" s="946"/>
      <c r="N16" s="946"/>
      <c r="O16" s="946"/>
    </row>
    <row r="17" spans="1:15" s="437" customFormat="1" ht="15.95" customHeight="1">
      <c r="A17" s="523">
        <v>2015</v>
      </c>
      <c r="B17" s="523"/>
      <c r="C17" s="408">
        <v>31135954.401984375</v>
      </c>
      <c r="D17" s="408">
        <v>30375339.75505469</v>
      </c>
      <c r="E17" s="408">
        <v>12083119.320439452</v>
      </c>
      <c r="F17" s="408">
        <v>3605381.1896816413</v>
      </c>
      <c r="G17" s="407">
        <v>77199794.667160153</v>
      </c>
      <c r="H17" s="696"/>
      <c r="I17" s="696"/>
      <c r="J17" s="946"/>
      <c r="K17" s="946"/>
      <c r="L17" s="946"/>
      <c r="M17" s="946"/>
      <c r="N17" s="946"/>
      <c r="O17" s="946"/>
    </row>
    <row r="18" spans="1:15" s="533" customFormat="1" ht="15.95" customHeight="1">
      <c r="A18" s="523">
        <v>2014</v>
      </c>
      <c r="B18" s="523"/>
      <c r="C18" s="408">
        <v>28295661.868221901</v>
      </c>
      <c r="D18" s="408">
        <v>27334287.897641003</v>
      </c>
      <c r="E18" s="408">
        <v>12865252.7866516</v>
      </c>
      <c r="F18" s="408">
        <v>3976152.9952998003</v>
      </c>
      <c r="G18" s="407">
        <v>72471355.547814295</v>
      </c>
      <c r="H18" s="696"/>
      <c r="I18" s="696"/>
      <c r="J18" s="946"/>
      <c r="K18" s="946"/>
      <c r="L18" s="949"/>
      <c r="M18" s="949"/>
      <c r="N18" s="949"/>
      <c r="O18" s="949"/>
    </row>
    <row r="19" spans="1:15" s="533" customFormat="1" ht="15" hidden="1" customHeight="1">
      <c r="A19" s="523">
        <v>2013</v>
      </c>
      <c r="B19" s="523"/>
      <c r="C19" s="400">
        <v>23581037.473254614</v>
      </c>
      <c r="D19" s="400">
        <v>22618949.329014365</v>
      </c>
      <c r="E19" s="400">
        <v>13827222.176876344</v>
      </c>
      <c r="F19" s="400">
        <v>3172017.3782801493</v>
      </c>
      <c r="G19" s="401">
        <v>63199226.357425466</v>
      </c>
      <c r="H19" s="696"/>
      <c r="I19" s="950" t="s">
        <v>556</v>
      </c>
      <c r="J19" s="951" t="s">
        <v>29</v>
      </c>
      <c r="K19" s="951" t="s">
        <v>30</v>
      </c>
      <c r="L19" s="951" t="s">
        <v>500</v>
      </c>
      <c r="M19" s="951" t="s">
        <v>501</v>
      </c>
      <c r="N19" s="951" t="s">
        <v>557</v>
      </c>
      <c r="O19" s="949"/>
    </row>
    <row r="20" spans="1:15" s="533" customFormat="1" ht="15.95" hidden="1" customHeight="1">
      <c r="A20" s="523">
        <v>2012</v>
      </c>
      <c r="B20" s="523"/>
      <c r="C20" s="400">
        <v>19624697.054279145</v>
      </c>
      <c r="D20" s="400">
        <v>19386219.909341</v>
      </c>
      <c r="E20" s="400">
        <v>10948244.0878301</v>
      </c>
      <c r="F20" s="400">
        <v>3062681.5325958002</v>
      </c>
      <c r="G20" s="401">
        <v>53021842.584046051</v>
      </c>
      <c r="H20" s="696"/>
      <c r="I20" s="952"/>
      <c r="J20" s="951"/>
      <c r="K20" s="951"/>
      <c r="L20" s="953"/>
      <c r="M20" s="953"/>
      <c r="N20" s="953"/>
      <c r="O20" s="949"/>
    </row>
    <row r="21" spans="1:15" s="533" customFormat="1" ht="15.95" hidden="1" customHeight="1">
      <c r="A21" s="523">
        <v>2011</v>
      </c>
      <c r="B21" s="523"/>
      <c r="C21" s="400">
        <v>14747482.431094851</v>
      </c>
      <c r="D21" s="400">
        <v>14544467.9312199</v>
      </c>
      <c r="E21" s="400">
        <v>7768190.6899201404</v>
      </c>
      <c r="F21" s="400">
        <v>3309319.397595</v>
      </c>
      <c r="G21" s="401">
        <v>40369460.449829891</v>
      </c>
      <c r="H21" s="696"/>
      <c r="I21" s="954"/>
      <c r="J21" s="951"/>
      <c r="K21" s="951"/>
      <c r="L21" s="953"/>
      <c r="M21" s="953"/>
      <c r="N21" s="953"/>
      <c r="O21" s="949"/>
    </row>
    <row r="22" spans="1:15" s="533" customFormat="1" ht="0.75" hidden="1" customHeight="1">
      <c r="A22" s="523">
        <v>2010</v>
      </c>
      <c r="B22" s="523"/>
      <c r="C22" s="400">
        <v>10631162.972125161</v>
      </c>
      <c r="D22" s="400">
        <v>12021759.105625011</v>
      </c>
      <c r="E22" s="400">
        <v>4640155.6022926597</v>
      </c>
      <c r="F22" s="400">
        <v>3181928.9842901798</v>
      </c>
      <c r="G22" s="401">
        <v>30475006.664333012</v>
      </c>
      <c r="H22" s="696"/>
      <c r="I22" s="954"/>
      <c r="J22" s="951"/>
      <c r="K22" s="951"/>
      <c r="L22" s="953"/>
      <c r="M22" s="953"/>
      <c r="N22" s="953"/>
      <c r="O22" s="949"/>
    </row>
    <row r="23" spans="1:15" s="533" customFormat="1" ht="3" customHeight="1">
      <c r="A23" s="523"/>
      <c r="B23" s="523"/>
      <c r="C23" s="401"/>
      <c r="D23" s="401"/>
      <c r="E23" s="401"/>
      <c r="F23" s="401"/>
      <c r="G23" s="401"/>
      <c r="I23" s="954"/>
      <c r="J23" s="951"/>
      <c r="K23" s="951"/>
      <c r="L23" s="953"/>
      <c r="M23" s="953"/>
      <c r="N23" s="953"/>
      <c r="O23" s="949"/>
    </row>
    <row r="24" spans="1:15" s="437" customFormat="1" ht="15.95" customHeight="1">
      <c r="A24" s="1133" t="s">
        <v>571</v>
      </c>
      <c r="B24" s="1133"/>
      <c r="C24" s="408">
        <v>6151055.6520653497</v>
      </c>
      <c r="D24" s="408">
        <v>6017914.8198148878</v>
      </c>
      <c r="E24" s="408">
        <v>2108965.4148387285</v>
      </c>
      <c r="F24" s="408">
        <v>1936719.1285713543</v>
      </c>
      <c r="G24" s="407">
        <v>16214655.01529032</v>
      </c>
      <c r="I24" s="950"/>
      <c r="J24" s="951"/>
      <c r="K24" s="951"/>
      <c r="L24" s="951"/>
      <c r="M24" s="951"/>
      <c r="N24" s="951"/>
      <c r="O24" s="946"/>
    </row>
    <row r="25" spans="1:15" s="437" customFormat="1" ht="15.95" customHeight="1">
      <c r="A25" s="1133" t="s">
        <v>562</v>
      </c>
      <c r="B25" s="1133"/>
      <c r="C25" s="408">
        <v>5432444.9970814018</v>
      </c>
      <c r="D25" s="408">
        <v>5026870.0454254448</v>
      </c>
      <c r="E25" s="408">
        <v>1863173.5959292636</v>
      </c>
      <c r="F25" s="408">
        <v>1341621.1687228021</v>
      </c>
      <c r="G25" s="407">
        <v>13664109.807158913</v>
      </c>
      <c r="I25" s="950"/>
      <c r="J25" s="951"/>
      <c r="K25" s="951"/>
      <c r="L25" s="951"/>
      <c r="M25" s="951"/>
      <c r="N25" s="951"/>
      <c r="O25" s="946"/>
    </row>
    <row r="26" spans="1:15" s="437" customFormat="1" ht="15.95" customHeight="1">
      <c r="A26" s="1133" t="s">
        <v>561</v>
      </c>
      <c r="B26" s="1133"/>
      <c r="C26" s="408">
        <v>6056020.3373653702</v>
      </c>
      <c r="D26" s="408">
        <v>6083922.2879299987</v>
      </c>
      <c r="E26" s="408">
        <v>1687148.622772448</v>
      </c>
      <c r="F26" s="408">
        <v>1328643.2126593285</v>
      </c>
      <c r="G26" s="407">
        <v>15155734.460727146</v>
      </c>
      <c r="I26" s="950"/>
      <c r="J26" s="951"/>
      <c r="K26" s="951"/>
      <c r="L26" s="951"/>
      <c r="M26" s="951"/>
      <c r="N26" s="951"/>
      <c r="O26" s="946"/>
    </row>
    <row r="27" spans="1:15" s="437" customFormat="1" ht="15.95" customHeight="1">
      <c r="A27" s="1133" t="s">
        <v>560</v>
      </c>
      <c r="B27" s="1133"/>
      <c r="C27" s="408">
        <v>7584090.4559048498</v>
      </c>
      <c r="D27" s="408">
        <v>6492896.4743759399</v>
      </c>
      <c r="E27" s="408">
        <v>1906478.4595011373</v>
      </c>
      <c r="F27" s="408">
        <v>1345826.6146064172</v>
      </c>
      <c r="G27" s="407">
        <v>17329292.004388344</v>
      </c>
      <c r="I27" s="950"/>
      <c r="J27" s="951"/>
      <c r="K27" s="951"/>
      <c r="L27" s="951"/>
      <c r="M27" s="951"/>
      <c r="N27" s="951"/>
      <c r="O27" s="946"/>
    </row>
    <row r="28" spans="1:15" ht="3" customHeight="1">
      <c r="A28" s="589"/>
      <c r="B28" s="540"/>
      <c r="C28" s="588"/>
      <c r="D28" s="588"/>
      <c r="E28" s="588"/>
      <c r="F28" s="588"/>
      <c r="G28" s="588"/>
      <c r="I28" s="928"/>
      <c r="J28" s="940"/>
      <c r="K28" s="940"/>
      <c r="L28" s="955"/>
      <c r="M28" s="955"/>
      <c r="N28" s="955"/>
    </row>
    <row r="29" spans="1:15" s="437" customFormat="1" ht="15.95" customHeight="1">
      <c r="A29" s="1133" t="s">
        <v>554</v>
      </c>
      <c r="B29" s="1133"/>
      <c r="C29" s="408">
        <v>7461341.6088895556</v>
      </c>
      <c r="D29" s="408">
        <v>6763154.4884696426</v>
      </c>
      <c r="E29" s="408">
        <v>2183588.2792901294</v>
      </c>
      <c r="F29" s="408">
        <v>1277785.3476117621</v>
      </c>
      <c r="G29" s="407">
        <v>17685869.72426109</v>
      </c>
      <c r="I29" s="950"/>
      <c r="J29" s="951"/>
      <c r="K29" s="951"/>
      <c r="L29" s="951"/>
      <c r="M29" s="951"/>
      <c r="N29" s="951"/>
      <c r="O29" s="946"/>
    </row>
    <row r="30" spans="1:15" s="437" customFormat="1" ht="15.95" customHeight="1">
      <c r="A30" s="1133" t="s">
        <v>552</v>
      </c>
      <c r="B30" s="1133"/>
      <c r="C30" s="408">
        <v>7059475.4814265175</v>
      </c>
      <c r="D30" s="408">
        <v>5661532.6962273605</v>
      </c>
      <c r="E30" s="408">
        <v>2111255.4569854159</v>
      </c>
      <c r="F30" s="408">
        <v>1073815.8869242142</v>
      </c>
      <c r="G30" s="407">
        <v>15906079.521563509</v>
      </c>
      <c r="J30" s="946"/>
      <c r="K30" s="946"/>
      <c r="L30" s="946"/>
      <c r="M30" s="946"/>
      <c r="N30" s="946"/>
      <c r="O30" s="946"/>
    </row>
    <row r="31" spans="1:15" s="437" customFormat="1" ht="15.95" customHeight="1">
      <c r="A31" s="1133" t="s">
        <v>545</v>
      </c>
      <c r="B31" s="1133"/>
      <c r="C31" s="408">
        <v>5103921.3944884641</v>
      </c>
      <c r="D31" s="408">
        <v>4514735.8792159194</v>
      </c>
      <c r="E31" s="408">
        <v>1889311.1086759346</v>
      </c>
      <c r="F31" s="408">
        <v>804445.01106000005</v>
      </c>
      <c r="G31" s="407">
        <v>12312413.393440317</v>
      </c>
      <c r="J31" s="946"/>
      <c r="K31" s="946"/>
      <c r="L31" s="946"/>
      <c r="M31" s="946"/>
      <c r="N31" s="946"/>
      <c r="O31" s="946"/>
    </row>
    <row r="32" spans="1:15" s="533" customFormat="1" ht="15.75" customHeight="1">
      <c r="A32" s="1133" t="s">
        <v>543</v>
      </c>
      <c r="B32" s="1133"/>
      <c r="C32" s="408">
        <v>7632937.7526148399</v>
      </c>
      <c r="D32" s="408">
        <v>6868703.8644469939</v>
      </c>
      <c r="E32" s="408">
        <v>3671034.0703021553</v>
      </c>
      <c r="F32" s="408">
        <v>1038292.2504375528</v>
      </c>
      <c r="G32" s="407">
        <v>19210967.937801544</v>
      </c>
      <c r="J32" s="946"/>
      <c r="K32" s="946"/>
      <c r="L32" s="949"/>
      <c r="M32" s="949"/>
      <c r="N32" s="949"/>
      <c r="O32" s="949"/>
    </row>
    <row r="33" spans="1:15" ht="3" customHeight="1">
      <c r="A33" s="589"/>
      <c r="B33" s="540"/>
      <c r="C33" s="588"/>
      <c r="D33" s="588"/>
      <c r="E33" s="588"/>
      <c r="F33" s="588"/>
      <c r="G33" s="588"/>
      <c r="I33" s="928"/>
      <c r="J33" s="940"/>
      <c r="K33" s="940"/>
      <c r="L33" s="955"/>
      <c r="M33" s="955"/>
      <c r="N33" s="955"/>
    </row>
    <row r="34" spans="1:15" s="533" customFormat="1" ht="15.95" customHeight="1">
      <c r="A34" s="1133" t="s">
        <v>538</v>
      </c>
      <c r="B34" s="1133"/>
      <c r="C34" s="408">
        <v>8209229.9599699993</v>
      </c>
      <c r="D34" s="408">
        <v>6842942.9075699998</v>
      </c>
      <c r="E34" s="408">
        <v>4593126.4305681</v>
      </c>
      <c r="F34" s="408">
        <v>1083149.97624</v>
      </c>
      <c r="G34" s="407">
        <v>20728449.274348099</v>
      </c>
      <c r="J34" s="946"/>
      <c r="K34" s="946"/>
      <c r="L34" s="949"/>
      <c r="M34" s="949"/>
      <c r="N34" s="949"/>
      <c r="O34" s="949"/>
    </row>
    <row r="35" spans="1:15" s="533" customFormat="1" ht="15.95" customHeight="1">
      <c r="A35" s="1133" t="s">
        <v>536</v>
      </c>
      <c r="B35" s="1133"/>
      <c r="C35" s="408">
        <v>8081681.3658800004</v>
      </c>
      <c r="D35" s="408">
        <v>6834102.517070001</v>
      </c>
      <c r="E35" s="408">
        <v>3589121.5449799998</v>
      </c>
      <c r="F35" s="408">
        <v>1084866.3819199998</v>
      </c>
      <c r="G35" s="407">
        <v>19589771.80985</v>
      </c>
      <c r="J35" s="946"/>
      <c r="K35" s="946"/>
      <c r="L35" s="949"/>
      <c r="M35" s="949"/>
      <c r="N35" s="949"/>
      <c r="O35" s="949"/>
    </row>
    <row r="36" spans="1:15" s="533" customFormat="1" ht="15.95" customHeight="1">
      <c r="A36" s="1133" t="s">
        <v>531</v>
      </c>
      <c r="B36" s="1133"/>
      <c r="C36" s="408">
        <v>8143521.2258600006</v>
      </c>
      <c r="D36" s="408">
        <v>6724708.4408950005</v>
      </c>
      <c r="E36" s="408">
        <v>3765206.6745199999</v>
      </c>
      <c r="F36" s="408">
        <v>1177853.0363400001</v>
      </c>
      <c r="G36" s="407">
        <v>19811289.377615005</v>
      </c>
      <c r="J36" s="946"/>
      <c r="K36" s="946"/>
      <c r="L36" s="949"/>
      <c r="M36" s="949"/>
      <c r="N36" s="949"/>
      <c r="O36" s="949"/>
    </row>
    <row r="37" spans="1:15" s="533" customFormat="1" ht="15.95" customHeight="1">
      <c r="A37" s="1132" t="s">
        <v>526</v>
      </c>
      <c r="B37" s="1132"/>
      <c r="C37" s="408">
        <v>8342235.1469999999</v>
      </c>
      <c r="D37" s="408">
        <v>7586167.6940000001</v>
      </c>
      <c r="E37" s="408">
        <v>3728408.8339999998</v>
      </c>
      <c r="F37" s="408">
        <v>1284720.142</v>
      </c>
      <c r="G37" s="407">
        <v>20941531.817000002</v>
      </c>
      <c r="J37" s="946"/>
      <c r="K37" s="946"/>
      <c r="L37" s="949"/>
      <c r="M37" s="949"/>
      <c r="N37" s="949"/>
      <c r="O37" s="949"/>
    </row>
    <row r="38" spans="1:15" ht="3" customHeight="1">
      <c r="A38" s="589"/>
      <c r="B38" s="540"/>
      <c r="C38" s="588"/>
      <c r="D38" s="588"/>
      <c r="E38" s="588"/>
      <c r="F38" s="588"/>
      <c r="G38" s="588"/>
      <c r="I38" s="928"/>
      <c r="J38" s="940"/>
      <c r="K38" s="940"/>
      <c r="L38" s="955"/>
      <c r="M38" s="955"/>
      <c r="N38" s="955"/>
    </row>
    <row r="39" spans="1:15" s="533" customFormat="1" ht="15.95" customHeight="1">
      <c r="A39" s="684" t="s">
        <v>507</v>
      </c>
      <c r="B39" s="684"/>
      <c r="C39" s="685">
        <v>8078123.1359999999</v>
      </c>
      <c r="D39" s="685">
        <v>7496624.7220000001</v>
      </c>
      <c r="E39" s="685">
        <v>3897870.5269999998</v>
      </c>
      <c r="F39" s="685">
        <v>1062310.4739999999</v>
      </c>
      <c r="G39" s="737">
        <v>20534928.858999997</v>
      </c>
      <c r="J39" s="946"/>
      <c r="K39" s="946"/>
      <c r="L39" s="949"/>
      <c r="M39" s="949"/>
      <c r="N39" s="949"/>
      <c r="O39" s="949"/>
    </row>
    <row r="40" spans="1:15" s="533" customFormat="1" ht="15.95" customHeight="1">
      <c r="A40" s="684" t="s">
        <v>505</v>
      </c>
      <c r="B40" s="684"/>
      <c r="C40" s="685">
        <v>8484981.2433459982</v>
      </c>
      <c r="D40" s="685">
        <v>6814916.674234</v>
      </c>
      <c r="E40" s="685">
        <v>3533178.8213930996</v>
      </c>
      <c r="F40" s="685">
        <v>1005868.3419999999</v>
      </c>
      <c r="G40" s="737">
        <v>19838945.080973096</v>
      </c>
      <c r="J40" s="946"/>
      <c r="K40" s="946"/>
      <c r="L40" s="949"/>
      <c r="M40" s="949"/>
      <c r="N40" s="949"/>
      <c r="O40" s="949"/>
    </row>
    <row r="41" spans="1:15" s="533" customFormat="1" ht="15.95" customHeight="1">
      <c r="A41" s="684" t="s">
        <v>502</v>
      </c>
      <c r="B41" s="684"/>
      <c r="C41" s="685">
        <v>8433836.9173999988</v>
      </c>
      <c r="D41" s="685">
        <v>6884367.5198000018</v>
      </c>
      <c r="E41" s="685">
        <v>3654061.469</v>
      </c>
      <c r="F41" s="685">
        <v>1126552.6980000001</v>
      </c>
      <c r="G41" s="737">
        <v>20098818.604199998</v>
      </c>
      <c r="J41" s="946"/>
      <c r="K41" s="946"/>
      <c r="L41" s="949"/>
      <c r="M41" s="949"/>
      <c r="N41" s="949"/>
      <c r="O41" s="949"/>
    </row>
    <row r="42" spans="1:15" s="533" customFormat="1" ht="15.95" customHeight="1">
      <c r="A42" s="523" t="s">
        <v>498</v>
      </c>
      <c r="B42" s="523"/>
      <c r="C42" s="408">
        <v>9398519.3175600003</v>
      </c>
      <c r="D42" s="408">
        <v>8218452.8650000002</v>
      </c>
      <c r="E42" s="408">
        <v>3871228.915</v>
      </c>
      <c r="F42" s="408">
        <v>1105970.905</v>
      </c>
      <c r="G42" s="407">
        <v>22594172.002560001</v>
      </c>
      <c r="J42" s="946"/>
      <c r="K42" s="946"/>
      <c r="L42" s="949"/>
      <c r="M42" s="949"/>
      <c r="N42" s="949"/>
      <c r="O42" s="949"/>
    </row>
    <row r="43" spans="1:15" ht="3" customHeight="1">
      <c r="A43" s="589"/>
      <c r="B43" s="540"/>
      <c r="C43" s="588"/>
      <c r="D43" s="588"/>
      <c r="E43" s="588"/>
      <c r="F43" s="588"/>
      <c r="G43" s="588"/>
      <c r="I43" s="928"/>
      <c r="J43" s="940"/>
      <c r="K43" s="940"/>
      <c r="L43" s="955"/>
      <c r="M43" s="955"/>
      <c r="N43" s="955"/>
    </row>
    <row r="44" spans="1:15" s="437" customFormat="1" ht="15.95" customHeight="1">
      <c r="A44" s="523" t="s">
        <v>496</v>
      </c>
      <c r="B44" s="523"/>
      <c r="C44" s="408">
        <v>9181754.7379999999</v>
      </c>
      <c r="D44" s="408">
        <v>8273179.1665500011</v>
      </c>
      <c r="E44" s="408">
        <v>3722026.1090000002</v>
      </c>
      <c r="F44" s="408">
        <v>1039681.5948999994</v>
      </c>
      <c r="G44" s="407">
        <v>22216641.608450003</v>
      </c>
      <c r="J44" s="946"/>
      <c r="K44" s="946"/>
      <c r="L44" s="946"/>
      <c r="M44" s="946"/>
      <c r="N44" s="946"/>
      <c r="O44" s="946"/>
    </row>
    <row r="45" spans="1:15" s="437" customFormat="1" ht="15.95" customHeight="1">
      <c r="A45" s="523" t="s">
        <v>492</v>
      </c>
      <c r="B45" s="523"/>
      <c r="C45" s="408">
        <v>9324835.639200002</v>
      </c>
      <c r="D45" s="408">
        <v>7910487.5484800031</v>
      </c>
      <c r="E45" s="408">
        <v>3413100.6549999998</v>
      </c>
      <c r="F45" s="408">
        <v>932528.61399999994</v>
      </c>
      <c r="G45" s="407">
        <v>21580952.456680007</v>
      </c>
      <c r="J45" s="946"/>
      <c r="K45" s="946"/>
      <c r="L45" s="946"/>
      <c r="M45" s="946"/>
      <c r="N45" s="946"/>
      <c r="O45" s="946"/>
    </row>
    <row r="46" spans="1:15" s="437" customFormat="1" ht="15.95" customHeight="1">
      <c r="A46" s="523" t="s">
        <v>489</v>
      </c>
      <c r="B46" s="523"/>
      <c r="C46" s="408">
        <v>9289071.6420000009</v>
      </c>
      <c r="D46" s="408">
        <v>7623404.0949999997</v>
      </c>
      <c r="E46" s="408">
        <v>3633949.2480000001</v>
      </c>
      <c r="F46" s="408">
        <v>1031729.177</v>
      </c>
      <c r="G46" s="407">
        <v>21578154.162</v>
      </c>
      <c r="J46" s="946"/>
      <c r="K46" s="946"/>
      <c r="L46" s="946"/>
      <c r="M46" s="946"/>
      <c r="N46" s="946"/>
      <c r="O46" s="946"/>
    </row>
    <row r="47" spans="1:15" s="533" customFormat="1" ht="15.95" customHeight="1">
      <c r="A47" s="523" t="s">
        <v>484</v>
      </c>
      <c r="B47" s="523"/>
      <c r="C47" s="408">
        <v>9629541.5030000005</v>
      </c>
      <c r="D47" s="408">
        <v>8310469.2489999998</v>
      </c>
      <c r="E47" s="408">
        <v>3353990.5125600011</v>
      </c>
      <c r="F47" s="408">
        <v>954871.43500000006</v>
      </c>
      <c r="G47" s="407">
        <v>22248872.699560001</v>
      </c>
      <c r="H47" s="437"/>
      <c r="I47" s="437"/>
      <c r="J47" s="946"/>
      <c r="K47" s="946"/>
      <c r="L47" s="946"/>
      <c r="M47" s="949"/>
      <c r="N47" s="949"/>
      <c r="O47" s="949"/>
    </row>
    <row r="48" spans="1:15" ht="3" customHeight="1">
      <c r="A48" s="589"/>
      <c r="B48" s="540"/>
      <c r="C48" s="588"/>
      <c r="D48" s="588"/>
      <c r="E48" s="588"/>
      <c r="F48" s="588"/>
      <c r="G48" s="588"/>
      <c r="I48" s="928"/>
      <c r="J48" s="940"/>
      <c r="K48" s="940"/>
      <c r="L48" s="955"/>
      <c r="M48" s="955"/>
      <c r="N48" s="955"/>
    </row>
    <row r="49" spans="1:16" s="437" customFormat="1" ht="15.95" customHeight="1">
      <c r="A49" s="523" t="s">
        <v>458</v>
      </c>
      <c r="B49" s="523"/>
      <c r="C49" s="408">
        <v>8737071.3010000009</v>
      </c>
      <c r="D49" s="408">
        <v>7727145.841</v>
      </c>
      <c r="E49" s="408">
        <v>2626898.0299999998</v>
      </c>
      <c r="F49" s="408">
        <v>884939.86800000002</v>
      </c>
      <c r="G49" s="407">
        <v>19976055.040000003</v>
      </c>
      <c r="J49" s="946"/>
      <c r="K49" s="946"/>
      <c r="L49" s="946"/>
      <c r="M49" s="946"/>
      <c r="N49" s="946"/>
      <c r="O49" s="946"/>
    </row>
    <row r="50" spans="1:16" s="533" customFormat="1" ht="15.95" customHeight="1">
      <c r="A50" s="523" t="s">
        <v>456</v>
      </c>
      <c r="B50" s="523"/>
      <c r="C50" s="408">
        <v>8627430.7740000002</v>
      </c>
      <c r="D50" s="408">
        <v>7549412.1359999999</v>
      </c>
      <c r="E50" s="408">
        <v>2541556.3280000002</v>
      </c>
      <c r="F50" s="408">
        <v>882955.94299999997</v>
      </c>
      <c r="G50" s="407">
        <v>19601355.181000002</v>
      </c>
      <c r="J50" s="946"/>
      <c r="K50" s="946"/>
      <c r="L50" s="949"/>
      <c r="M50" s="949"/>
      <c r="N50" s="949"/>
      <c r="O50" s="949"/>
    </row>
    <row r="51" spans="1:16" s="533" customFormat="1" ht="15.95" customHeight="1">
      <c r="A51" s="523" t="s">
        <v>435</v>
      </c>
      <c r="B51" s="523"/>
      <c r="C51" s="408">
        <v>8456017.8806484379</v>
      </c>
      <c r="D51" s="408">
        <v>7122535.5215859376</v>
      </c>
      <c r="E51" s="408">
        <v>3662338.1199843748</v>
      </c>
      <c r="F51" s="408">
        <v>961573.62273046875</v>
      </c>
      <c r="G51" s="407">
        <v>20202465.144949216</v>
      </c>
      <c r="J51" s="946"/>
      <c r="K51" s="946"/>
      <c r="L51" s="949"/>
      <c r="M51" s="949"/>
      <c r="N51" s="949"/>
      <c r="O51" s="949"/>
    </row>
    <row r="52" spans="1:16" s="437" customFormat="1" ht="15.95" customHeight="1">
      <c r="A52" s="523" t="s">
        <v>427</v>
      </c>
      <c r="B52" s="523"/>
      <c r="C52" s="408">
        <v>8438016.3570000008</v>
      </c>
      <c r="D52" s="408">
        <v>8129021.4919999996</v>
      </c>
      <c r="E52" s="408">
        <v>3589973.3020000001</v>
      </c>
      <c r="F52" s="408">
        <v>992270.45299999998</v>
      </c>
      <c r="G52" s="407">
        <v>21149281.604000002</v>
      </c>
      <c r="J52" s="946"/>
      <c r="K52" s="946"/>
      <c r="L52" s="946"/>
      <c r="M52" s="946"/>
      <c r="N52" s="946"/>
      <c r="O52" s="946"/>
      <c r="P52" s="594"/>
    </row>
    <row r="53" spans="1:16" ht="3" customHeight="1">
      <c r="A53" s="589"/>
      <c r="B53" s="540"/>
      <c r="C53" s="588"/>
      <c r="D53" s="588"/>
      <c r="E53" s="588"/>
      <c r="F53" s="588"/>
      <c r="G53" s="588"/>
      <c r="I53" s="928"/>
      <c r="J53" s="940"/>
      <c r="K53" s="940"/>
      <c r="L53" s="955"/>
      <c r="M53" s="955"/>
      <c r="N53" s="955"/>
    </row>
    <row r="54" spans="1:16" s="533" customFormat="1" ht="15.95" customHeight="1">
      <c r="A54" s="523" t="s">
        <v>421</v>
      </c>
      <c r="B54" s="523"/>
      <c r="C54" s="408">
        <v>8082214.0269999998</v>
      </c>
      <c r="D54" s="408">
        <v>7864886.2369999997</v>
      </c>
      <c r="E54" s="408">
        <v>3647544.156</v>
      </c>
      <c r="F54" s="408">
        <v>858028.603</v>
      </c>
      <c r="G54" s="407">
        <v>20452673.022999998</v>
      </c>
      <c r="J54" s="946"/>
      <c r="K54" s="946"/>
      <c r="L54" s="949"/>
      <c r="M54" s="949"/>
      <c r="N54" s="949"/>
      <c r="O54" s="949"/>
      <c r="P54" s="594"/>
    </row>
    <row r="55" spans="1:16" s="533" customFormat="1" ht="15.95" customHeight="1">
      <c r="A55" s="523" t="s">
        <v>419</v>
      </c>
      <c r="B55" s="523"/>
      <c r="C55" s="408">
        <v>7493921.4249999998</v>
      </c>
      <c r="D55" s="408">
        <v>7401423.9400000004</v>
      </c>
      <c r="E55" s="408">
        <v>3017869.3429999999</v>
      </c>
      <c r="F55" s="408">
        <v>932341.39199999999</v>
      </c>
      <c r="G55" s="407">
        <v>18845556.100000001</v>
      </c>
      <c r="J55" s="946"/>
      <c r="K55" s="946"/>
      <c r="L55" s="949"/>
      <c r="M55" s="949"/>
      <c r="N55" s="949"/>
      <c r="O55" s="949"/>
      <c r="P55" s="594"/>
    </row>
    <row r="56" spans="1:16" s="533" customFormat="1" ht="15.95" customHeight="1">
      <c r="A56" s="523" t="s">
        <v>413</v>
      </c>
      <c r="B56" s="523"/>
      <c r="C56" s="408">
        <v>7530825.3059999999</v>
      </c>
      <c r="D56" s="408">
        <v>7118092.767</v>
      </c>
      <c r="E56" s="408">
        <v>2750264.8849999998</v>
      </c>
      <c r="F56" s="408">
        <v>831621.38400000019</v>
      </c>
      <c r="G56" s="407">
        <v>18230804.341999996</v>
      </c>
      <c r="J56" s="946"/>
      <c r="K56" s="946"/>
      <c r="L56" s="949"/>
      <c r="M56" s="949"/>
      <c r="N56" s="949"/>
      <c r="O56" s="949"/>
      <c r="P56" s="594"/>
    </row>
    <row r="57" spans="1:16" s="533" customFormat="1" ht="15.95" customHeight="1">
      <c r="A57" s="523" t="s">
        <v>412</v>
      </c>
      <c r="B57" s="523"/>
      <c r="C57" s="408">
        <v>8028993.6439843746</v>
      </c>
      <c r="D57" s="408">
        <v>7990936.8110546879</v>
      </c>
      <c r="E57" s="408">
        <v>2667440.9364394532</v>
      </c>
      <c r="F57" s="408">
        <v>983389.81068164099</v>
      </c>
      <c r="G57" s="407">
        <v>19670761.202160157</v>
      </c>
      <c r="J57" s="946"/>
      <c r="K57" s="946"/>
      <c r="L57" s="949"/>
      <c r="M57" s="949"/>
      <c r="N57" s="949"/>
      <c r="O57" s="949"/>
    </row>
    <row r="58" spans="1:16" ht="3" customHeight="1">
      <c r="A58" s="589"/>
      <c r="B58" s="540"/>
      <c r="C58" s="588"/>
      <c r="D58" s="588"/>
      <c r="E58" s="588"/>
      <c r="F58" s="588"/>
      <c r="G58" s="588"/>
      <c r="I58" s="928"/>
      <c r="J58" s="940"/>
      <c r="K58" s="940"/>
      <c r="L58" s="955"/>
      <c r="M58" s="955"/>
      <c r="N58" s="955"/>
    </row>
    <row r="59" spans="1:16" s="437" customFormat="1" ht="15.95" customHeight="1">
      <c r="A59" s="523" t="s">
        <v>402</v>
      </c>
      <c r="B59" s="523"/>
      <c r="C59" s="408">
        <v>7395759.6030000001</v>
      </c>
      <c r="D59" s="408">
        <v>7517322.0489999996</v>
      </c>
      <c r="E59" s="408">
        <v>2968894.2089999993</v>
      </c>
      <c r="F59" s="408">
        <v>1078208.9820000001</v>
      </c>
      <c r="G59" s="407">
        <v>18960184.842999998</v>
      </c>
      <c r="J59" s="946"/>
      <c r="K59" s="946"/>
      <c r="L59" s="946"/>
      <c r="M59" s="946"/>
      <c r="N59" s="946"/>
      <c r="O59" s="946"/>
    </row>
    <row r="60" spans="1:16" s="437" customFormat="1" ht="15.95" customHeight="1">
      <c r="A60" s="523" t="s">
        <v>396</v>
      </c>
      <c r="B60" s="523"/>
      <c r="C60" s="408">
        <v>7035690.6220000004</v>
      </c>
      <c r="D60" s="408">
        <v>6975129.6560000004</v>
      </c>
      <c r="E60" s="408">
        <v>2819931.821</v>
      </c>
      <c r="F60" s="408">
        <v>885736.74900000007</v>
      </c>
      <c r="G60" s="407">
        <v>17716488.848000001</v>
      </c>
      <c r="J60" s="946"/>
      <c r="K60" s="946"/>
      <c r="L60" s="946"/>
      <c r="M60" s="946"/>
      <c r="N60" s="946"/>
      <c r="O60" s="946"/>
    </row>
    <row r="61" spans="1:16" s="533" customFormat="1" ht="15.95" customHeight="1">
      <c r="A61" s="523" t="s">
        <v>363</v>
      </c>
      <c r="B61" s="523"/>
      <c r="C61" s="408">
        <v>7154929.5832219003</v>
      </c>
      <c r="D61" s="408">
        <v>6370514.2486410011</v>
      </c>
      <c r="E61" s="408">
        <v>3196047.2806516001</v>
      </c>
      <c r="F61" s="408">
        <v>955057.61229979992</v>
      </c>
      <c r="G61" s="407">
        <v>17676548.724814299</v>
      </c>
      <c r="J61" s="946"/>
      <c r="K61" s="946"/>
      <c r="L61" s="949"/>
      <c r="M61" s="949"/>
      <c r="N61" s="949"/>
      <c r="O61" s="949"/>
    </row>
    <row r="62" spans="1:16" s="533" customFormat="1" ht="15.95" customHeight="1">
      <c r="A62" s="523" t="s">
        <v>364</v>
      </c>
      <c r="B62" s="523"/>
      <c r="C62" s="400">
        <v>6709282.0599999996</v>
      </c>
      <c r="D62" s="400">
        <v>6471321.9440000001</v>
      </c>
      <c r="E62" s="400">
        <v>3880379.4760000003</v>
      </c>
      <c r="F62" s="400">
        <v>1057149.652</v>
      </c>
      <c r="G62" s="401">
        <v>18118133.131999999</v>
      </c>
      <c r="J62" s="946"/>
      <c r="K62" s="946"/>
      <c r="L62" s="949"/>
      <c r="M62" s="949"/>
      <c r="N62" s="949"/>
      <c r="O62" s="949"/>
    </row>
    <row r="63" spans="1:16" ht="3" customHeight="1">
      <c r="A63" s="589"/>
      <c r="B63" s="540"/>
      <c r="C63" s="588"/>
      <c r="D63" s="588"/>
      <c r="E63" s="588"/>
      <c r="F63" s="588"/>
      <c r="G63" s="588"/>
      <c r="I63" s="928"/>
      <c r="J63" s="940"/>
      <c r="K63" s="940"/>
      <c r="L63" s="955"/>
      <c r="M63" s="955"/>
      <c r="N63" s="955"/>
    </row>
    <row r="64" spans="1:16" s="533" customFormat="1" ht="15.95" hidden="1" customHeight="1">
      <c r="A64" s="523" t="s">
        <v>365</v>
      </c>
      <c r="B64" s="523"/>
      <c r="C64" s="400">
        <v>6389829.7443778971</v>
      </c>
      <c r="D64" s="400">
        <v>6078704.6714962088</v>
      </c>
      <c r="E64" s="400">
        <v>3726461.2530753249</v>
      </c>
      <c r="F64" s="400">
        <v>920724.03605629888</v>
      </c>
      <c r="G64" s="401">
        <v>17115719.705005728</v>
      </c>
      <c r="J64" s="946"/>
      <c r="K64" s="946"/>
      <c r="L64" s="949"/>
      <c r="M64" s="949"/>
      <c r="N64" s="949"/>
      <c r="O64" s="949"/>
    </row>
    <row r="65" spans="1:15" s="533" customFormat="1" ht="15.95" hidden="1" customHeight="1">
      <c r="A65" s="523" t="s">
        <v>366</v>
      </c>
      <c r="B65" s="523"/>
      <c r="C65" s="400">
        <v>5900445.6361999996</v>
      </c>
      <c r="D65" s="400">
        <v>6120083.5551000005</v>
      </c>
      <c r="E65" s="400">
        <v>3254452.1746999999</v>
      </c>
      <c r="F65" s="400">
        <v>799611.85082000005</v>
      </c>
      <c r="G65" s="401">
        <v>16074593.21682</v>
      </c>
      <c r="J65" s="946"/>
      <c r="K65" s="946"/>
      <c r="L65" s="949"/>
      <c r="M65" s="949"/>
      <c r="N65" s="949"/>
      <c r="O65" s="949"/>
    </row>
    <row r="66" spans="1:15" s="533" customFormat="1" ht="15.95" hidden="1" customHeight="1">
      <c r="A66" s="523" t="s">
        <v>367</v>
      </c>
      <c r="B66" s="523"/>
      <c r="C66" s="400">
        <v>6108918.1789999995</v>
      </c>
      <c r="D66" s="400">
        <v>5347158.432</v>
      </c>
      <c r="E66" s="400">
        <v>3559473.3789999997</v>
      </c>
      <c r="F66" s="400">
        <v>789110.85099999991</v>
      </c>
      <c r="G66" s="401">
        <v>15804660.840999998</v>
      </c>
      <c r="J66" s="946"/>
      <c r="K66" s="946"/>
      <c r="L66" s="949"/>
      <c r="M66" s="949"/>
      <c r="N66" s="949"/>
      <c r="O66" s="949"/>
    </row>
    <row r="67" spans="1:15" s="533" customFormat="1" ht="15.95" hidden="1" customHeight="1">
      <c r="A67" s="523" t="s">
        <v>368</v>
      </c>
      <c r="B67" s="523"/>
      <c r="C67" s="400">
        <v>5181843.9136767173</v>
      </c>
      <c r="D67" s="400">
        <v>5073002.6704181554</v>
      </c>
      <c r="E67" s="400">
        <v>3286835.3701010202</v>
      </c>
      <c r="F67" s="400">
        <v>662570.64040385047</v>
      </c>
      <c r="G67" s="401">
        <v>14204252.594599742</v>
      </c>
      <c r="J67" s="946"/>
      <c r="K67" s="946"/>
      <c r="L67" s="949"/>
      <c r="M67" s="949"/>
      <c r="N67" s="949"/>
      <c r="O67" s="949"/>
    </row>
    <row r="68" spans="1:15" s="533" customFormat="1" ht="3" customHeight="1" thickBot="1">
      <c r="A68" s="693"/>
      <c r="B68" s="693"/>
      <c r="C68" s="694"/>
      <c r="D68" s="694"/>
      <c r="E68" s="694"/>
      <c r="F68" s="694"/>
      <c r="G68" s="694"/>
      <c r="J68" s="946"/>
      <c r="K68" s="946"/>
      <c r="L68" s="949"/>
      <c r="M68" s="949"/>
      <c r="N68" s="949"/>
      <c r="O68" s="949"/>
    </row>
    <row r="69" spans="1:15" s="533" customFormat="1" ht="15.95" customHeight="1">
      <c r="A69" s="523"/>
      <c r="B69" s="523"/>
      <c r="C69" s="400"/>
      <c r="D69" s="400"/>
      <c r="E69" s="400"/>
      <c r="F69" s="400"/>
      <c r="G69" s="401"/>
      <c r="J69" s="946"/>
      <c r="K69" s="946"/>
      <c r="L69" s="949"/>
      <c r="M69" s="949"/>
      <c r="N69" s="949"/>
      <c r="O69" s="949"/>
    </row>
    <row r="70" spans="1:15" s="533" customFormat="1" ht="15.95" customHeight="1">
      <c r="A70" s="523"/>
      <c r="B70" s="523"/>
      <c r="C70" s="400"/>
      <c r="D70" s="400"/>
      <c r="E70" s="400"/>
      <c r="F70" s="400"/>
      <c r="G70" s="401"/>
      <c r="J70" s="946"/>
      <c r="K70" s="946"/>
      <c r="L70" s="949"/>
      <c r="M70" s="949"/>
      <c r="N70" s="949"/>
      <c r="O70" s="949"/>
    </row>
    <row r="71" spans="1:15" s="533" customFormat="1" ht="15.95" customHeight="1">
      <c r="A71" s="523"/>
      <c r="B71" s="523"/>
      <c r="C71" s="400"/>
      <c r="D71" s="400"/>
      <c r="E71" s="400"/>
      <c r="F71" s="400"/>
      <c r="G71" s="401"/>
      <c r="J71" s="946"/>
      <c r="K71" s="946"/>
      <c r="L71" s="949"/>
      <c r="M71" s="949"/>
      <c r="N71" s="949"/>
      <c r="O71" s="949"/>
    </row>
    <row r="72" spans="1:15" s="533" customFormat="1" ht="15.95" customHeight="1">
      <c r="A72" s="523"/>
      <c r="B72" s="523"/>
      <c r="C72" s="400"/>
      <c r="D72" s="400"/>
      <c r="E72" s="400"/>
      <c r="F72" s="400"/>
      <c r="G72" s="401"/>
      <c r="J72" s="946"/>
      <c r="K72" s="946"/>
      <c r="L72" s="949"/>
      <c r="M72" s="949"/>
      <c r="N72" s="949"/>
      <c r="O72" s="949"/>
    </row>
    <row r="73" spans="1:15" s="1197" customFormat="1">
      <c r="A73" s="524"/>
      <c r="B73" s="524"/>
      <c r="C73" s="1196"/>
      <c r="D73" s="1196"/>
      <c r="E73" s="1196"/>
      <c r="F73" s="1196"/>
      <c r="G73" s="1196"/>
      <c r="J73" s="1198"/>
      <c r="K73" s="1198"/>
      <c r="L73" s="1199"/>
      <c r="M73" s="1199"/>
      <c r="N73" s="1199"/>
      <c r="O73" s="1199"/>
    </row>
    <row r="74" spans="1:15" s="1197" customFormat="1" ht="14.1" customHeight="1">
      <c r="A74" s="524"/>
      <c r="B74" s="524"/>
      <c r="C74" s="498"/>
      <c r="D74" s="498"/>
      <c r="E74" s="498"/>
      <c r="F74" s="498"/>
      <c r="G74" s="498"/>
      <c r="J74" s="1198"/>
      <c r="K74" s="1198"/>
      <c r="L74" s="1199"/>
      <c r="M74" s="1199"/>
      <c r="N74" s="1199"/>
      <c r="O74" s="1199"/>
    </row>
    <row r="75" spans="1:15" s="1197" customFormat="1" ht="14.1" customHeight="1">
      <c r="A75" s="524"/>
      <c r="B75" s="524"/>
      <c r="C75" s="498"/>
      <c r="D75" s="498"/>
      <c r="E75" s="498"/>
      <c r="F75" s="498"/>
      <c r="G75" s="498"/>
      <c r="J75" s="1198"/>
      <c r="K75" s="1198"/>
      <c r="L75" s="1199"/>
      <c r="M75" s="1199"/>
      <c r="N75" s="1199"/>
      <c r="O75" s="1199"/>
    </row>
    <row r="76" spans="1:15" s="1197" customFormat="1" ht="14.1" customHeight="1">
      <c r="A76" s="524"/>
      <c r="B76" s="524"/>
      <c r="C76" s="498"/>
      <c r="D76" s="498"/>
      <c r="E76" s="498"/>
      <c r="F76" s="498"/>
      <c r="G76" s="498"/>
      <c r="J76" s="1198"/>
      <c r="K76" s="1198"/>
      <c r="L76" s="1199"/>
      <c r="M76" s="1199"/>
      <c r="N76" s="1199"/>
      <c r="O76" s="1199"/>
    </row>
    <row r="77" spans="1:15" s="1197" customFormat="1" ht="14.1" customHeight="1">
      <c r="A77" s="524"/>
      <c r="B77" s="524"/>
      <c r="C77" s="498"/>
      <c r="D77" s="498"/>
      <c r="E77" s="498"/>
      <c r="F77" s="498"/>
      <c r="G77" s="498"/>
      <c r="J77" s="1198"/>
      <c r="K77" s="1198"/>
      <c r="L77" s="1199"/>
      <c r="M77" s="1199"/>
      <c r="N77" s="1199"/>
      <c r="O77" s="1199"/>
    </row>
    <row r="78" spans="1:15" s="1197" customFormat="1" ht="14.1" customHeight="1">
      <c r="A78" s="524"/>
      <c r="B78" s="524"/>
      <c r="C78" s="498"/>
      <c r="D78" s="498"/>
      <c r="E78" s="498"/>
      <c r="F78" s="498"/>
      <c r="G78" s="498"/>
      <c r="J78" s="1198"/>
      <c r="K78" s="1198"/>
      <c r="L78" s="1199"/>
      <c r="M78" s="1199"/>
      <c r="N78" s="1199"/>
      <c r="O78" s="1199"/>
    </row>
    <row r="79" spans="1:15" s="1200" customFormat="1" ht="5.0999999999999996" customHeight="1">
      <c r="A79" s="596"/>
      <c r="B79" s="596"/>
      <c r="C79" s="597"/>
      <c r="D79" s="597"/>
      <c r="E79" s="597"/>
      <c r="F79" s="597"/>
      <c r="G79" s="597"/>
      <c r="J79" s="1201"/>
      <c r="K79" s="1201"/>
      <c r="L79" s="1202"/>
      <c r="M79" s="1202"/>
      <c r="N79" s="1202"/>
      <c r="O79" s="1202"/>
    </row>
    <row r="80" spans="1:15" s="1197" customFormat="1" ht="14.1" customHeight="1">
      <c r="A80" s="524"/>
      <c r="B80" s="524"/>
      <c r="C80" s="498"/>
      <c r="D80" s="498"/>
      <c r="E80" s="498"/>
      <c r="F80" s="498"/>
      <c r="G80" s="498"/>
      <c r="J80" s="1198"/>
      <c r="K80" s="1198"/>
      <c r="L80" s="1199"/>
      <c r="M80" s="1199"/>
      <c r="N80" s="1199"/>
      <c r="O80" s="1199"/>
    </row>
    <row r="81" spans="1:15" s="1197" customFormat="1" ht="14.1" customHeight="1">
      <c r="A81" s="524"/>
      <c r="B81" s="524"/>
      <c r="C81" s="498"/>
      <c r="D81" s="498"/>
      <c r="E81" s="498"/>
      <c r="F81" s="498"/>
      <c r="G81" s="498"/>
      <c r="J81" s="1198"/>
      <c r="K81" s="1198"/>
      <c r="L81" s="1199"/>
      <c r="M81" s="1199"/>
      <c r="N81" s="1199"/>
      <c r="O81" s="1199"/>
    </row>
    <row r="82" spans="1:15" s="533" customFormat="1" ht="14.1" customHeight="1">
      <c r="A82" s="523"/>
      <c r="B82" s="523"/>
      <c r="C82" s="400"/>
      <c r="D82" s="400"/>
      <c r="E82" s="400"/>
      <c r="F82" s="400"/>
      <c r="G82" s="400"/>
      <c r="J82" s="946"/>
      <c r="K82" s="946"/>
      <c r="L82" s="949"/>
      <c r="M82" s="949"/>
      <c r="N82" s="949"/>
      <c r="O82" s="949"/>
    </row>
    <row r="83" spans="1:15" ht="15" customHeight="1">
      <c r="A83" s="523"/>
      <c r="B83" s="523"/>
      <c r="C83" s="400"/>
      <c r="D83" s="400"/>
      <c r="E83" s="400"/>
      <c r="F83" s="400"/>
      <c r="G83" s="400"/>
    </row>
  </sheetData>
  <mergeCells count="13">
    <mergeCell ref="A1:A2"/>
    <mergeCell ref="A37:B37"/>
    <mergeCell ref="A36:B36"/>
    <mergeCell ref="A35:B35"/>
    <mergeCell ref="A34:B34"/>
    <mergeCell ref="A24:B24"/>
    <mergeCell ref="A32:B32"/>
    <mergeCell ref="A31:B31"/>
    <mergeCell ref="A30:B30"/>
    <mergeCell ref="A29:B29"/>
    <mergeCell ref="A27:B27"/>
    <mergeCell ref="A26:B26"/>
    <mergeCell ref="A25:B25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88" firstPageNumber="29" orientation="portrait" useFirstPageNumber="1" r:id="rId1"/>
  <headerFooter>
    <oddFooter>&amp;C&amp;"Arial,Regular"&amp;P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Normal="100" zoomScaleSheetLayoutView="100" workbookViewId="0">
      <pane xSplit="2" ySplit="8" topLeftCell="C61" activePane="bottomRight" state="frozen"/>
      <selection pane="topRight" activeCell="C1" sqref="C1"/>
      <selection pane="bottomLeft" activeCell="A9" sqref="A9"/>
      <selection pane="bottomRight" activeCell="A67" sqref="A67:G67"/>
    </sheetView>
  </sheetViews>
  <sheetFormatPr defaultColWidth="8.85546875" defaultRowHeight="15"/>
  <cols>
    <col min="1" max="1" width="4.42578125" style="194" customWidth="1"/>
    <col min="2" max="2" width="10" style="194" customWidth="1"/>
    <col min="3" max="3" width="15.28515625" style="194" customWidth="1"/>
    <col min="4" max="4" width="19.42578125" style="194" bestFit="1" customWidth="1"/>
    <col min="5" max="5" width="15.28515625" style="194" customWidth="1"/>
    <col min="6" max="6" width="16.42578125" style="194" customWidth="1"/>
    <col min="7" max="7" width="18.7109375" style="194" customWidth="1"/>
    <col min="8" max="8" width="16.85546875" style="194" bestFit="1" customWidth="1"/>
    <col min="9" max="9" width="10.85546875" style="947" bestFit="1" customWidth="1"/>
    <col min="10" max="10" width="15.28515625" style="947" bestFit="1" customWidth="1"/>
    <col min="11" max="12" width="16.85546875" style="947" bestFit="1" customWidth="1"/>
    <col min="13" max="13" width="15.28515625" style="947" bestFit="1" customWidth="1"/>
    <col min="14" max="14" width="16.85546875" style="947" bestFit="1" customWidth="1"/>
    <col min="15" max="16384" width="8.85546875" style="194"/>
  </cols>
  <sheetData>
    <row r="1" spans="1:14" ht="15.75" customHeight="1">
      <c r="A1" s="1060">
        <v>8</v>
      </c>
      <c r="B1" s="698" t="s">
        <v>576</v>
      </c>
      <c r="C1" s="538"/>
      <c r="D1" s="538"/>
      <c r="E1" s="538"/>
      <c r="F1" s="538"/>
      <c r="G1" s="538"/>
    </row>
    <row r="2" spans="1:14" ht="18.75" customHeight="1">
      <c r="A2" s="1060"/>
      <c r="B2" s="699" t="s">
        <v>577</v>
      </c>
      <c r="C2" s="588"/>
      <c r="D2" s="588"/>
      <c r="E2" s="588"/>
      <c r="F2" s="588"/>
      <c r="G2" s="588"/>
    </row>
    <row r="3" spans="1:14" ht="5.0999999999999996" customHeight="1">
      <c r="A3" s="589"/>
      <c r="B3" s="540"/>
      <c r="C3" s="588"/>
      <c r="D3" s="588"/>
      <c r="E3" s="588"/>
      <c r="F3" s="588"/>
      <c r="G3" s="588"/>
    </row>
    <row r="4" spans="1:14" ht="15.75" thickBot="1">
      <c r="A4" s="590"/>
      <c r="B4" s="590"/>
      <c r="C4" s="590"/>
      <c r="D4" s="590"/>
      <c r="E4" s="590"/>
      <c r="F4" s="590"/>
      <c r="G4" s="591" t="s">
        <v>394</v>
      </c>
    </row>
    <row r="5" spans="1:14" ht="26.25" customHeight="1">
      <c r="A5" s="704" t="s">
        <v>523</v>
      </c>
      <c r="B5" s="592"/>
      <c r="C5" s="592"/>
      <c r="D5" s="592"/>
      <c r="E5" s="592"/>
      <c r="F5" s="592"/>
      <c r="G5" s="592"/>
    </row>
    <row r="6" spans="1:14" ht="50.1" customHeight="1">
      <c r="A6" s="700" t="s">
        <v>451</v>
      </c>
      <c r="B6" s="701"/>
      <c r="C6" s="702" t="s">
        <v>398</v>
      </c>
      <c r="D6" s="702" t="s">
        <v>399</v>
      </c>
      <c r="E6" s="702" t="s">
        <v>400</v>
      </c>
      <c r="F6" s="702" t="s">
        <v>434</v>
      </c>
      <c r="G6" s="702" t="s">
        <v>107</v>
      </c>
    </row>
    <row r="7" spans="1:14" ht="30" customHeight="1">
      <c r="A7" s="701" t="s">
        <v>452</v>
      </c>
      <c r="B7" s="701"/>
      <c r="C7" s="703" t="s">
        <v>325</v>
      </c>
      <c r="D7" s="703" t="s">
        <v>453</v>
      </c>
      <c r="E7" s="703" t="s">
        <v>324</v>
      </c>
      <c r="F7" s="703" t="s">
        <v>433</v>
      </c>
      <c r="G7" s="703" t="s">
        <v>133</v>
      </c>
    </row>
    <row r="8" spans="1:14" ht="5.0999999999999996" customHeight="1" thickBot="1">
      <c r="A8" s="593"/>
      <c r="B8" s="593"/>
      <c r="C8" s="593"/>
      <c r="D8" s="593"/>
      <c r="E8" s="593"/>
      <c r="F8" s="593"/>
      <c r="G8" s="593"/>
    </row>
    <row r="9" spans="1:14" ht="0.2" customHeight="1">
      <c r="A9" s="536"/>
      <c r="B9" s="536"/>
      <c r="C9" s="536"/>
      <c r="D9" s="536"/>
      <c r="E9" s="536"/>
      <c r="F9" s="536"/>
      <c r="G9" s="536"/>
    </row>
    <row r="10" spans="1:14" s="437" customFormat="1" ht="15.95" customHeight="1">
      <c r="A10" s="523">
        <v>2021</v>
      </c>
      <c r="B10" s="523"/>
      <c r="C10" s="408">
        <v>1026594.4291249899</v>
      </c>
      <c r="D10" s="408">
        <v>6089972.9819496609</v>
      </c>
      <c r="E10" s="408">
        <v>17178528.996668078</v>
      </c>
      <c r="F10" s="408">
        <v>1999718.6947873598</v>
      </c>
      <c r="G10" s="407">
        <v>26294815.102530088</v>
      </c>
      <c r="H10" s="436"/>
      <c r="I10" s="946"/>
      <c r="J10" s="946"/>
      <c r="K10" s="946"/>
      <c r="L10" s="946"/>
      <c r="M10" s="946"/>
      <c r="N10" s="946"/>
    </row>
    <row r="11" spans="1:14" s="437" customFormat="1" ht="15.95" customHeight="1">
      <c r="A11" s="523">
        <v>2020</v>
      </c>
      <c r="B11" s="523"/>
      <c r="C11" s="408">
        <v>1674203.7040861601</v>
      </c>
      <c r="D11" s="408">
        <v>5609848.7828662051</v>
      </c>
      <c r="E11" s="408">
        <v>18008347.255047973</v>
      </c>
      <c r="F11" s="408">
        <v>1445621.3713078606</v>
      </c>
      <c r="G11" s="407">
        <v>26738021.113308199</v>
      </c>
      <c r="H11" s="696"/>
      <c r="I11" s="946"/>
      <c r="J11" s="946"/>
      <c r="K11" s="946"/>
      <c r="L11" s="946"/>
      <c r="M11" s="946"/>
      <c r="N11" s="946"/>
    </row>
    <row r="12" spans="1:14" s="437" customFormat="1" ht="15.95" customHeight="1">
      <c r="A12" s="523">
        <v>2019</v>
      </c>
      <c r="B12" s="523"/>
      <c r="C12" s="408">
        <v>1905410.00153</v>
      </c>
      <c r="D12" s="408">
        <v>7282771.2875600001</v>
      </c>
      <c r="E12" s="408">
        <v>18819695.1200797</v>
      </c>
      <c r="F12" s="408">
        <v>1537005.5173599999</v>
      </c>
      <c r="G12" s="407">
        <v>29544881.926529702</v>
      </c>
      <c r="H12" s="696"/>
      <c r="I12" s="946"/>
      <c r="J12" s="946"/>
      <c r="K12" s="946"/>
      <c r="L12" s="946"/>
      <c r="M12" s="946"/>
      <c r="N12" s="946"/>
    </row>
    <row r="13" spans="1:14" s="437" customFormat="1" ht="15.95" customHeight="1">
      <c r="A13" s="523">
        <v>2018</v>
      </c>
      <c r="B13" s="523"/>
      <c r="C13" s="408">
        <v>1460971.2064100001</v>
      </c>
      <c r="D13" s="408">
        <v>7973574.246890001</v>
      </c>
      <c r="E13" s="408">
        <v>17835470.752410002</v>
      </c>
      <c r="F13" s="408">
        <v>1691740.476</v>
      </c>
      <c r="G13" s="407">
        <v>28961756.681710005</v>
      </c>
      <c r="H13" s="696"/>
      <c r="I13" s="946"/>
      <c r="J13" s="946"/>
      <c r="K13" s="946"/>
      <c r="L13" s="946"/>
      <c r="M13" s="946"/>
      <c r="N13" s="946"/>
    </row>
    <row r="14" spans="1:14" s="437" customFormat="1" ht="15.95" customHeight="1">
      <c r="A14" s="523">
        <v>2017</v>
      </c>
      <c r="B14" s="523"/>
      <c r="C14" s="408">
        <v>1107950.9941</v>
      </c>
      <c r="D14" s="408">
        <v>5363373.1998999994</v>
      </c>
      <c r="E14" s="408">
        <v>14353001.774610002</v>
      </c>
      <c r="F14" s="408">
        <v>1745395.6165999998</v>
      </c>
      <c r="G14" s="407">
        <v>22569721.585209999</v>
      </c>
      <c r="H14" s="696"/>
      <c r="I14" s="946"/>
      <c r="J14" s="946"/>
      <c r="K14" s="946"/>
      <c r="L14" s="946"/>
      <c r="M14" s="946"/>
      <c r="N14" s="946"/>
    </row>
    <row r="15" spans="1:14" s="437" customFormat="1" ht="15.95" customHeight="1">
      <c r="A15" s="523">
        <v>2016</v>
      </c>
      <c r="B15" s="523"/>
      <c r="C15" s="408">
        <v>1363707.1340000001</v>
      </c>
      <c r="D15" s="408">
        <v>4973664.3966875002</v>
      </c>
      <c r="E15" s="408">
        <v>12044806.070560548</v>
      </c>
      <c r="F15" s="408">
        <v>1379056.7603749998</v>
      </c>
      <c r="G15" s="407">
        <v>19761234.361623049</v>
      </c>
      <c r="H15" s="696"/>
      <c r="I15" s="946"/>
      <c r="J15" s="946"/>
      <c r="K15" s="946"/>
      <c r="L15" s="946"/>
      <c r="M15" s="946"/>
      <c r="N15" s="946"/>
    </row>
    <row r="16" spans="1:14" s="437" customFormat="1" ht="15.95" customHeight="1">
      <c r="A16" s="523">
        <v>2015</v>
      </c>
      <c r="B16" s="523"/>
      <c r="C16" s="408">
        <v>1281675.436</v>
      </c>
      <c r="D16" s="408">
        <v>5633988.5420468748</v>
      </c>
      <c r="E16" s="408">
        <v>9655191.7144218758</v>
      </c>
      <c r="F16" s="408">
        <v>1007929.0499999999</v>
      </c>
      <c r="G16" s="407">
        <v>17578784.742468752</v>
      </c>
      <c r="H16" s="696"/>
      <c r="I16" s="946"/>
      <c r="J16" s="946"/>
      <c r="K16" s="946"/>
      <c r="L16" s="946"/>
      <c r="M16" s="946"/>
      <c r="N16" s="946"/>
    </row>
    <row r="17" spans="1:17" s="533" customFormat="1" ht="15.95" customHeight="1">
      <c r="A17" s="523">
        <v>2014</v>
      </c>
      <c r="B17" s="523"/>
      <c r="C17" s="408">
        <v>965320.4259092001</v>
      </c>
      <c r="D17" s="408">
        <v>4531432.4376504002</v>
      </c>
      <c r="E17" s="408">
        <v>8928073.7850279994</v>
      </c>
      <c r="F17" s="408">
        <v>556749.35354179994</v>
      </c>
      <c r="G17" s="407">
        <v>14981576.0021294</v>
      </c>
      <c r="H17" s="696"/>
      <c r="I17" s="953"/>
      <c r="J17" s="953"/>
      <c r="K17" s="953"/>
      <c r="L17" s="953"/>
      <c r="M17" s="953"/>
      <c r="N17" s="953"/>
      <c r="O17" s="954"/>
      <c r="P17" s="954"/>
      <c r="Q17" s="954"/>
    </row>
    <row r="18" spans="1:17" s="533" customFormat="1" ht="15.95" hidden="1" customHeight="1">
      <c r="A18" s="523">
        <v>2013</v>
      </c>
      <c r="B18" s="523"/>
      <c r="C18" s="400">
        <v>861412.91088587767</v>
      </c>
      <c r="D18" s="400">
        <v>5159364.87269013</v>
      </c>
      <c r="E18" s="400">
        <v>9600307.1115916315</v>
      </c>
      <c r="F18" s="400">
        <v>675824.77597754914</v>
      </c>
      <c r="G18" s="401">
        <v>16296909.67114519</v>
      </c>
      <c r="H18" s="696"/>
      <c r="I18" s="950"/>
      <c r="J18" s="951"/>
      <c r="K18" s="951"/>
      <c r="L18" s="951"/>
      <c r="M18" s="951"/>
      <c r="N18" s="951"/>
      <c r="O18" s="954"/>
      <c r="P18" s="954"/>
      <c r="Q18" s="954"/>
    </row>
    <row r="19" spans="1:17" s="533" customFormat="1" ht="15.95" hidden="1" customHeight="1">
      <c r="A19" s="523">
        <v>2012</v>
      </c>
      <c r="B19" s="523"/>
      <c r="C19" s="400">
        <v>1123983.7768450629</v>
      </c>
      <c r="D19" s="400">
        <v>7344173.1734232502</v>
      </c>
      <c r="E19" s="400">
        <v>10839606.002870547</v>
      </c>
      <c r="F19" s="400">
        <v>795947.19007759495</v>
      </c>
      <c r="G19" s="401">
        <v>20103710.143216457</v>
      </c>
      <c r="H19" s="696"/>
      <c r="I19" s="952"/>
      <c r="J19" s="951"/>
      <c r="K19" s="951"/>
      <c r="L19" s="953"/>
      <c r="M19" s="953"/>
      <c r="N19" s="953"/>
      <c r="O19" s="954"/>
      <c r="P19" s="954"/>
      <c r="Q19" s="954"/>
    </row>
    <row r="20" spans="1:17" s="533" customFormat="1" ht="14.1" hidden="1" customHeight="1">
      <c r="A20" s="523">
        <v>2011</v>
      </c>
      <c r="B20" s="523"/>
      <c r="C20" s="400">
        <v>1214647.970336</v>
      </c>
      <c r="D20" s="400">
        <v>10119190.362003963</v>
      </c>
      <c r="E20" s="400">
        <v>9412826.3774599992</v>
      </c>
      <c r="F20" s="400">
        <v>889028.926354</v>
      </c>
      <c r="G20" s="401">
        <v>21635693.636153962</v>
      </c>
      <c r="I20" s="954"/>
      <c r="J20" s="951"/>
      <c r="K20" s="951"/>
      <c r="L20" s="953"/>
      <c r="M20" s="953"/>
      <c r="N20" s="953"/>
      <c r="O20" s="954"/>
      <c r="P20" s="954"/>
      <c r="Q20" s="954"/>
    </row>
    <row r="21" spans="1:17" s="533" customFormat="1" ht="15" hidden="1" customHeight="1">
      <c r="A21" s="523">
        <v>2010</v>
      </c>
      <c r="B21" s="523"/>
      <c r="C21" s="400">
        <v>1546864.4607889999</v>
      </c>
      <c r="D21" s="400">
        <v>14736494.590059442</v>
      </c>
      <c r="E21" s="400">
        <v>9921017.7308159992</v>
      </c>
      <c r="F21" s="400">
        <v>1664024.5431039997</v>
      </c>
      <c r="G21" s="401">
        <v>27868401.324768439</v>
      </c>
      <c r="I21" s="954"/>
      <c r="J21" s="951"/>
      <c r="K21" s="951"/>
      <c r="L21" s="953"/>
      <c r="M21" s="953"/>
      <c r="N21" s="953"/>
      <c r="O21" s="954"/>
      <c r="P21" s="954"/>
      <c r="Q21" s="954"/>
    </row>
    <row r="22" spans="1:17" s="533" customFormat="1" ht="3" customHeight="1">
      <c r="A22" s="523"/>
      <c r="B22" s="523"/>
      <c r="C22" s="402"/>
      <c r="D22" s="402"/>
      <c r="E22" s="402"/>
      <c r="F22" s="402"/>
      <c r="G22" s="595"/>
      <c r="I22" s="954"/>
      <c r="J22" s="951"/>
      <c r="K22" s="951"/>
      <c r="L22" s="953"/>
      <c r="M22" s="953"/>
      <c r="N22" s="953"/>
    </row>
    <row r="23" spans="1:17" s="437" customFormat="1" ht="15.95" customHeight="1">
      <c r="A23" s="1133" t="s">
        <v>571</v>
      </c>
      <c r="B23" s="1133"/>
      <c r="C23" s="408">
        <v>288921.9252910323</v>
      </c>
      <c r="D23" s="408">
        <v>1590388.3449009145</v>
      </c>
      <c r="E23" s="408">
        <v>4324144.5711627118</v>
      </c>
      <c r="F23" s="408">
        <v>535023.95574308443</v>
      </c>
      <c r="G23" s="407">
        <v>6738478.7970977435</v>
      </c>
      <c r="H23" s="802"/>
      <c r="I23" s="950"/>
      <c r="J23" s="951"/>
      <c r="K23" s="951"/>
      <c r="L23" s="951"/>
      <c r="M23" s="951"/>
      <c r="N23" s="951"/>
      <c r="O23" s="950"/>
      <c r="P23" s="950"/>
      <c r="Q23" s="950"/>
    </row>
    <row r="24" spans="1:17" s="437" customFormat="1" ht="15.95" customHeight="1">
      <c r="A24" s="1133" t="s">
        <v>562</v>
      </c>
      <c r="B24" s="1133"/>
      <c r="C24" s="408">
        <v>214626.9526325</v>
      </c>
      <c r="D24" s="408">
        <v>1370528.648735567</v>
      </c>
      <c r="E24" s="408">
        <v>4124813.3470771736</v>
      </c>
      <c r="F24" s="408">
        <v>455000.60185418383</v>
      </c>
      <c r="G24" s="407">
        <v>6164969.5502994247</v>
      </c>
      <c r="H24" s="802"/>
      <c r="I24" s="950"/>
      <c r="J24" s="951"/>
      <c r="K24" s="951"/>
      <c r="L24" s="951"/>
      <c r="M24" s="951"/>
      <c r="N24" s="951"/>
      <c r="O24" s="950"/>
      <c r="P24" s="950"/>
      <c r="Q24" s="950"/>
    </row>
    <row r="25" spans="1:17" s="437" customFormat="1" ht="15.95" customHeight="1">
      <c r="A25" s="1133" t="s">
        <v>561</v>
      </c>
      <c r="B25" s="1133"/>
      <c r="C25" s="408">
        <v>211823.20809217461</v>
      </c>
      <c r="D25" s="408">
        <v>1446266.6873747387</v>
      </c>
      <c r="E25" s="408">
        <v>3895331.4915758311</v>
      </c>
      <c r="F25" s="408">
        <v>506456.04472978355</v>
      </c>
      <c r="G25" s="407">
        <v>6059877.4317725273</v>
      </c>
      <c r="H25" s="802"/>
      <c r="I25" s="950"/>
      <c r="J25" s="951"/>
      <c r="K25" s="951"/>
      <c r="L25" s="951"/>
      <c r="M25" s="951"/>
      <c r="N25" s="951"/>
      <c r="O25" s="950"/>
      <c r="P25" s="950"/>
      <c r="Q25" s="950"/>
    </row>
    <row r="26" spans="1:17" s="437" customFormat="1" ht="15.95" customHeight="1">
      <c r="A26" s="1133" t="s">
        <v>560</v>
      </c>
      <c r="B26" s="1133"/>
      <c r="C26" s="408">
        <v>311222.34310928301</v>
      </c>
      <c r="D26" s="408">
        <v>1682789.30093844</v>
      </c>
      <c r="E26" s="408">
        <v>4834239.5868523624</v>
      </c>
      <c r="F26" s="408">
        <v>503238.09246030799</v>
      </c>
      <c r="G26" s="407">
        <v>7331489.3233603938</v>
      </c>
      <c r="H26" s="802"/>
      <c r="I26" s="950"/>
      <c r="J26" s="951"/>
      <c r="K26" s="951"/>
      <c r="L26" s="951"/>
      <c r="M26" s="951"/>
      <c r="N26" s="951"/>
      <c r="O26" s="950"/>
      <c r="P26" s="950"/>
      <c r="Q26" s="950"/>
    </row>
    <row r="27" spans="1:17" s="533" customFormat="1" ht="3" customHeight="1">
      <c r="A27" s="523"/>
      <c r="B27" s="523"/>
      <c r="C27" s="402"/>
      <c r="D27" s="402"/>
      <c r="E27" s="402"/>
      <c r="F27" s="402"/>
      <c r="G27" s="595"/>
      <c r="I27" s="928"/>
      <c r="J27" s="940"/>
      <c r="K27" s="940"/>
      <c r="L27" s="955"/>
      <c r="M27" s="955"/>
      <c r="N27" s="955"/>
    </row>
    <row r="28" spans="1:17" s="437" customFormat="1" ht="15.95" customHeight="1">
      <c r="A28" s="1133" t="s">
        <v>554</v>
      </c>
      <c r="B28" s="1133"/>
      <c r="C28" s="408">
        <v>457921.94439999998</v>
      </c>
      <c r="D28" s="408">
        <v>1500858.7303212001</v>
      </c>
      <c r="E28" s="408">
        <v>4276150.5094814766</v>
      </c>
      <c r="F28" s="408">
        <v>454357.87604424899</v>
      </c>
      <c r="G28" s="407">
        <v>6689289.0602469258</v>
      </c>
      <c r="H28" s="802"/>
      <c r="I28" s="950"/>
      <c r="J28" s="951"/>
      <c r="K28" s="951"/>
      <c r="L28" s="951"/>
      <c r="M28" s="951"/>
      <c r="N28" s="951"/>
      <c r="O28" s="950"/>
      <c r="P28" s="950"/>
      <c r="Q28" s="950"/>
    </row>
    <row r="29" spans="1:17" s="437" customFormat="1" ht="15.95" customHeight="1">
      <c r="A29" s="1133" t="s">
        <v>552</v>
      </c>
      <c r="B29" s="1133"/>
      <c r="C29" s="408">
        <v>476166.30054717913</v>
      </c>
      <c r="D29" s="408">
        <v>1340863.398740561</v>
      </c>
      <c r="E29" s="408">
        <v>5543544.7080541039</v>
      </c>
      <c r="F29" s="408">
        <v>382110.0626013382</v>
      </c>
      <c r="G29" s="407">
        <v>7742684.4699431816</v>
      </c>
      <c r="H29" s="802"/>
      <c r="J29" s="946"/>
      <c r="K29" s="946"/>
      <c r="L29" s="946"/>
      <c r="M29" s="946"/>
      <c r="N29" s="946"/>
      <c r="O29" s="950"/>
      <c r="P29" s="950"/>
      <c r="Q29" s="950"/>
    </row>
    <row r="30" spans="1:17" s="437" customFormat="1" ht="15.95" customHeight="1">
      <c r="A30" s="1133" t="s">
        <v>545</v>
      </c>
      <c r="B30" s="1133"/>
      <c r="C30" s="408">
        <v>230431.26725</v>
      </c>
      <c r="D30" s="408">
        <v>1008815.1447061539</v>
      </c>
      <c r="E30" s="408">
        <v>2882372.7442254792</v>
      </c>
      <c r="F30" s="408">
        <v>242730.0928833333</v>
      </c>
      <c r="G30" s="407">
        <v>4364349.2490649661</v>
      </c>
      <c r="H30" s="802"/>
      <c r="J30" s="946"/>
      <c r="K30" s="946"/>
      <c r="L30" s="946"/>
      <c r="M30" s="946"/>
      <c r="N30" s="946"/>
      <c r="O30" s="950"/>
      <c r="P30" s="950"/>
      <c r="Q30" s="950"/>
    </row>
    <row r="31" spans="1:17" s="533" customFormat="1" ht="15.95" customHeight="1">
      <c r="A31" s="1133" t="s">
        <v>543</v>
      </c>
      <c r="B31" s="1133"/>
      <c r="C31" s="408">
        <v>509684.19188897999</v>
      </c>
      <c r="D31" s="408">
        <v>1759311.50909829</v>
      </c>
      <c r="E31" s="408">
        <v>5306279.2932869112</v>
      </c>
      <c r="F31" s="408">
        <v>366423.33977894019</v>
      </c>
      <c r="G31" s="407">
        <v>7941698.3340531215</v>
      </c>
      <c r="H31" s="741"/>
      <c r="I31" s="953"/>
      <c r="J31" s="953"/>
      <c r="K31" s="953"/>
      <c r="L31" s="953"/>
      <c r="M31" s="953"/>
      <c r="N31" s="953"/>
      <c r="O31" s="954"/>
      <c r="P31" s="954"/>
      <c r="Q31" s="954"/>
    </row>
    <row r="32" spans="1:17" s="533" customFormat="1" ht="3" customHeight="1">
      <c r="A32" s="523"/>
      <c r="B32" s="523"/>
      <c r="C32" s="402"/>
      <c r="D32" s="402"/>
      <c r="E32" s="402"/>
      <c r="F32" s="402"/>
      <c r="G32" s="595"/>
      <c r="I32" s="949"/>
      <c r="J32" s="949"/>
      <c r="K32" s="949"/>
      <c r="L32" s="949"/>
      <c r="M32" s="949"/>
      <c r="N32" s="949"/>
    </row>
    <row r="33" spans="1:14" s="533" customFormat="1" ht="15.95" customHeight="1">
      <c r="A33" s="1133" t="s">
        <v>538</v>
      </c>
      <c r="B33" s="1133"/>
      <c r="C33" s="408">
        <v>544098.20661999995</v>
      </c>
      <c r="D33" s="408">
        <v>1751734.6568200001</v>
      </c>
      <c r="E33" s="408">
        <v>4785405.6581097003</v>
      </c>
      <c r="F33" s="408">
        <v>407153.15600000002</v>
      </c>
      <c r="G33" s="407">
        <v>7488391.6775497003</v>
      </c>
      <c r="H33" s="741"/>
      <c r="I33" s="949"/>
      <c r="J33" s="949"/>
      <c r="K33" s="949"/>
      <c r="L33" s="949"/>
      <c r="M33" s="949"/>
      <c r="N33" s="949"/>
    </row>
    <row r="34" spans="1:14" s="533" customFormat="1" ht="15.95" customHeight="1">
      <c r="A34" s="1133" t="s">
        <v>536</v>
      </c>
      <c r="B34" s="1133"/>
      <c r="C34" s="408">
        <v>493530.20312000002</v>
      </c>
      <c r="D34" s="408">
        <v>1512919.8022100001</v>
      </c>
      <c r="E34" s="408">
        <v>4939115.6729699997</v>
      </c>
      <c r="F34" s="408">
        <v>358424.69569999998</v>
      </c>
      <c r="G34" s="407">
        <v>7303990.3739999998</v>
      </c>
      <c r="H34" s="741"/>
      <c r="I34" s="949"/>
      <c r="J34" s="949"/>
      <c r="K34" s="949"/>
      <c r="L34" s="949"/>
      <c r="M34" s="949"/>
      <c r="N34" s="949"/>
    </row>
    <row r="35" spans="1:14" s="533" customFormat="1" ht="15.95" customHeight="1">
      <c r="A35" s="1133" t="s">
        <v>531</v>
      </c>
      <c r="B35" s="1133"/>
      <c r="C35" s="408">
        <v>469054.12478999997</v>
      </c>
      <c r="D35" s="408">
        <v>1928579.8815299999</v>
      </c>
      <c r="E35" s="408">
        <v>4135376.3629999999</v>
      </c>
      <c r="F35" s="408">
        <v>371950.10365999996</v>
      </c>
      <c r="G35" s="407">
        <v>6904960.4729799991</v>
      </c>
      <c r="I35" s="949"/>
      <c r="J35" s="949"/>
      <c r="K35" s="949"/>
      <c r="L35" s="949"/>
      <c r="M35" s="949"/>
      <c r="N35" s="949"/>
    </row>
    <row r="36" spans="1:14" s="533" customFormat="1" ht="15.95" customHeight="1">
      <c r="A36" s="1132" t="s">
        <v>526</v>
      </c>
      <c r="B36" s="1132"/>
      <c r="C36" s="408">
        <v>398727.467</v>
      </c>
      <c r="D36" s="408">
        <v>2089536.9469999999</v>
      </c>
      <c r="E36" s="408">
        <v>4959797.426</v>
      </c>
      <c r="F36" s="408">
        <v>399477.56199999998</v>
      </c>
      <c r="G36" s="407">
        <v>7847539.4019999998</v>
      </c>
      <c r="I36" s="949"/>
      <c r="J36" s="949"/>
      <c r="K36" s="949"/>
      <c r="L36" s="949"/>
      <c r="M36" s="949"/>
      <c r="N36" s="949"/>
    </row>
    <row r="37" spans="1:14" s="533" customFormat="1" ht="3" customHeight="1">
      <c r="A37" s="523"/>
      <c r="B37" s="523"/>
      <c r="C37" s="402"/>
      <c r="D37" s="402"/>
      <c r="E37" s="402"/>
      <c r="F37" s="402"/>
      <c r="G37" s="595"/>
      <c r="I37" s="949"/>
      <c r="J37" s="949"/>
      <c r="K37" s="949"/>
      <c r="L37" s="949"/>
      <c r="M37" s="949"/>
      <c r="N37" s="949"/>
    </row>
    <row r="38" spans="1:14" s="533" customFormat="1" ht="15.95" customHeight="1">
      <c r="A38" s="684" t="s">
        <v>507</v>
      </c>
      <c r="B38" s="684"/>
      <c r="C38" s="685">
        <v>389246.70299999998</v>
      </c>
      <c r="D38" s="685">
        <v>1987269.4569999999</v>
      </c>
      <c r="E38" s="685">
        <v>4425212.057</v>
      </c>
      <c r="F38" s="685">
        <v>399964.43199999997</v>
      </c>
      <c r="G38" s="737">
        <v>7201692.6490000002</v>
      </c>
      <c r="H38" s="594"/>
      <c r="I38" s="949"/>
      <c r="J38" s="949"/>
      <c r="K38" s="949"/>
      <c r="L38" s="949"/>
      <c r="M38" s="949"/>
      <c r="N38" s="949"/>
    </row>
    <row r="39" spans="1:14" s="533" customFormat="1" ht="15.95" customHeight="1">
      <c r="A39" s="684" t="s">
        <v>505</v>
      </c>
      <c r="B39" s="684"/>
      <c r="C39" s="685">
        <v>382713.85900999996</v>
      </c>
      <c r="D39" s="685">
        <v>2113901.0112900003</v>
      </c>
      <c r="E39" s="685">
        <v>4728279.201410003</v>
      </c>
      <c r="F39" s="685">
        <v>392333.24099999998</v>
      </c>
      <c r="G39" s="737">
        <v>7617227.3127100039</v>
      </c>
      <c r="H39" s="594"/>
      <c r="I39" s="949"/>
      <c r="J39" s="949"/>
      <c r="K39" s="949"/>
      <c r="L39" s="949"/>
      <c r="M39" s="949"/>
      <c r="N39" s="949"/>
    </row>
    <row r="40" spans="1:14" s="533" customFormat="1" ht="15.95" customHeight="1">
      <c r="A40" s="684" t="s">
        <v>502</v>
      </c>
      <c r="B40" s="684"/>
      <c r="C40" s="685">
        <v>366629.73040000006</v>
      </c>
      <c r="D40" s="685">
        <v>2217221.7525999998</v>
      </c>
      <c r="E40" s="685">
        <v>4451876.6560000004</v>
      </c>
      <c r="F40" s="685">
        <v>373911.6</v>
      </c>
      <c r="G40" s="737">
        <v>7409639.7390000001</v>
      </c>
      <c r="H40" s="594"/>
      <c r="I40" s="949"/>
      <c r="J40" s="949"/>
      <c r="K40" s="949"/>
      <c r="L40" s="949"/>
      <c r="M40" s="949"/>
      <c r="N40" s="949"/>
    </row>
    <row r="41" spans="1:14" s="533" customFormat="1" ht="15.95" customHeight="1">
      <c r="A41" s="523" t="s">
        <v>498</v>
      </c>
      <c r="B41" s="523"/>
      <c r="C41" s="408">
        <v>322380.91399999999</v>
      </c>
      <c r="D41" s="408">
        <v>1655182.0260000001</v>
      </c>
      <c r="E41" s="408">
        <v>4230102.8380000005</v>
      </c>
      <c r="F41" s="408">
        <v>525531.20299999998</v>
      </c>
      <c r="G41" s="407">
        <v>6733196.9810000006</v>
      </c>
      <c r="I41" s="949"/>
      <c r="J41" s="949"/>
      <c r="K41" s="949"/>
      <c r="L41" s="949"/>
      <c r="M41" s="949"/>
      <c r="N41" s="949"/>
    </row>
    <row r="42" spans="1:14" s="533" customFormat="1" ht="3" customHeight="1">
      <c r="A42" s="523"/>
      <c r="B42" s="523"/>
      <c r="C42" s="402"/>
      <c r="D42" s="402"/>
      <c r="E42" s="402"/>
      <c r="F42" s="402"/>
      <c r="G42" s="595"/>
      <c r="I42" s="949"/>
      <c r="J42" s="949"/>
      <c r="K42" s="949"/>
      <c r="L42" s="949"/>
      <c r="M42" s="949"/>
      <c r="N42" s="949"/>
    </row>
    <row r="43" spans="1:14" s="437" customFormat="1" ht="15.95" customHeight="1">
      <c r="A43" s="523" t="s">
        <v>496</v>
      </c>
      <c r="B43" s="523"/>
      <c r="C43" s="408">
        <v>334420.033</v>
      </c>
      <c r="D43" s="408">
        <v>1184129.555979999</v>
      </c>
      <c r="E43" s="408">
        <v>3697597.0269999998</v>
      </c>
      <c r="F43" s="408">
        <v>419488.53159999999</v>
      </c>
      <c r="G43" s="407">
        <v>5635635.1475799996</v>
      </c>
      <c r="I43" s="946"/>
      <c r="J43" s="946"/>
      <c r="K43" s="946"/>
      <c r="L43" s="946"/>
      <c r="M43" s="946"/>
      <c r="N43" s="946"/>
    </row>
    <row r="44" spans="1:14" s="533" customFormat="1" ht="15.95" customHeight="1">
      <c r="A44" s="523" t="s">
        <v>492</v>
      </c>
      <c r="B44" s="523"/>
      <c r="C44" s="408">
        <v>215517.70209999997</v>
      </c>
      <c r="D44" s="408">
        <v>1450993.6189200005</v>
      </c>
      <c r="E44" s="408">
        <v>3571847.7829999998</v>
      </c>
      <c r="F44" s="408">
        <v>454899.36700000003</v>
      </c>
      <c r="G44" s="407">
        <v>5693258.4710200001</v>
      </c>
      <c r="I44" s="949"/>
      <c r="J44" s="949"/>
      <c r="K44" s="949"/>
      <c r="L44" s="949"/>
      <c r="M44" s="949"/>
      <c r="N44" s="949"/>
    </row>
    <row r="45" spans="1:14" s="437" customFormat="1" ht="15.95" customHeight="1">
      <c r="A45" s="523" t="s">
        <v>489</v>
      </c>
      <c r="B45" s="523"/>
      <c r="C45" s="408">
        <v>219375.481</v>
      </c>
      <c r="D45" s="408">
        <v>1332245.362</v>
      </c>
      <c r="E45" s="408">
        <v>3562098.0010000002</v>
      </c>
      <c r="F45" s="408">
        <v>399858.64899999998</v>
      </c>
      <c r="G45" s="407">
        <v>5513577.4930000007</v>
      </c>
      <c r="I45" s="946"/>
      <c r="J45" s="946"/>
      <c r="K45" s="946"/>
      <c r="L45" s="946"/>
      <c r="M45" s="946"/>
      <c r="N45" s="946"/>
    </row>
    <row r="46" spans="1:14" s="533" customFormat="1" ht="15.95" customHeight="1">
      <c r="A46" s="523" t="s">
        <v>484</v>
      </c>
      <c r="B46" s="523"/>
      <c r="C46" s="408">
        <v>338637.77799999999</v>
      </c>
      <c r="D46" s="408">
        <v>1396004.6629999999</v>
      </c>
      <c r="E46" s="408">
        <v>3521458.96361</v>
      </c>
      <c r="F46" s="408">
        <v>471149.06900000002</v>
      </c>
      <c r="G46" s="407">
        <v>5727250.4736099998</v>
      </c>
      <c r="I46" s="949"/>
      <c r="J46" s="949"/>
      <c r="K46" s="949"/>
      <c r="L46" s="949"/>
      <c r="M46" s="949"/>
      <c r="N46" s="949"/>
    </row>
    <row r="47" spans="1:14" s="533" customFormat="1" ht="3" customHeight="1">
      <c r="A47" s="523"/>
      <c r="B47" s="523"/>
      <c r="C47" s="402"/>
      <c r="D47" s="402"/>
      <c r="E47" s="402"/>
      <c r="F47" s="402"/>
      <c r="G47" s="595"/>
      <c r="I47" s="949"/>
      <c r="J47" s="949"/>
      <c r="K47" s="949"/>
      <c r="L47" s="949"/>
      <c r="M47" s="949"/>
      <c r="N47" s="949"/>
    </row>
    <row r="48" spans="1:14" s="533" customFormat="1" ht="15.95" customHeight="1">
      <c r="A48" s="523" t="s">
        <v>458</v>
      </c>
      <c r="B48" s="523"/>
      <c r="C48" s="408">
        <v>307683.89500000002</v>
      </c>
      <c r="D48" s="408">
        <v>1101438.3689999999</v>
      </c>
      <c r="E48" s="408">
        <v>3482924.62</v>
      </c>
      <c r="F48" s="408">
        <v>415192.54</v>
      </c>
      <c r="G48" s="407">
        <v>5307239.4239999996</v>
      </c>
      <c r="I48" s="949"/>
      <c r="J48" s="949"/>
      <c r="K48" s="949"/>
      <c r="L48" s="949"/>
      <c r="M48" s="949"/>
      <c r="N48" s="949"/>
    </row>
    <row r="49" spans="1:14" s="533" customFormat="1" ht="15.95" customHeight="1">
      <c r="A49" s="523" t="s">
        <v>456</v>
      </c>
      <c r="B49" s="523"/>
      <c r="C49" s="408">
        <v>323796.18300000002</v>
      </c>
      <c r="D49" s="408">
        <v>1284130.4680000001</v>
      </c>
      <c r="E49" s="408">
        <v>3304119.4169999999</v>
      </c>
      <c r="F49" s="408">
        <v>352263.038</v>
      </c>
      <c r="G49" s="407">
        <v>5264309.1059999997</v>
      </c>
      <c r="I49" s="949"/>
      <c r="J49" s="949"/>
      <c r="K49" s="949"/>
      <c r="L49" s="949"/>
      <c r="M49" s="949"/>
      <c r="N49" s="949"/>
    </row>
    <row r="50" spans="1:14" s="533" customFormat="1" ht="15.95" customHeight="1">
      <c r="A50" s="523" t="s">
        <v>435</v>
      </c>
      <c r="B50" s="523"/>
      <c r="C50" s="408">
        <v>392328.11499999999</v>
      </c>
      <c r="D50" s="408">
        <v>1257892.2206875</v>
      </c>
      <c r="E50" s="408">
        <v>2610342.0285605467</v>
      </c>
      <c r="F50" s="408">
        <v>288649.86737499997</v>
      </c>
      <c r="G50" s="407">
        <v>4549212.231623047</v>
      </c>
      <c r="I50" s="949"/>
      <c r="J50" s="949"/>
      <c r="K50" s="949"/>
      <c r="L50" s="949"/>
      <c r="M50" s="949"/>
      <c r="N50" s="949"/>
    </row>
    <row r="51" spans="1:14" s="437" customFormat="1" ht="15.95" customHeight="1">
      <c r="A51" s="523" t="s">
        <v>427</v>
      </c>
      <c r="B51" s="523"/>
      <c r="C51" s="408">
        <v>339898.94099999999</v>
      </c>
      <c r="D51" s="408">
        <v>1330203.3389999999</v>
      </c>
      <c r="E51" s="408">
        <v>2647420.0049999999</v>
      </c>
      <c r="F51" s="408">
        <v>322951.315</v>
      </c>
      <c r="G51" s="407">
        <v>4640473.6000000006</v>
      </c>
      <c r="I51" s="946"/>
      <c r="J51" s="946"/>
      <c r="K51" s="946"/>
      <c r="L51" s="949"/>
      <c r="M51" s="946"/>
      <c r="N51" s="946"/>
    </row>
    <row r="52" spans="1:14" s="533" customFormat="1" ht="3" customHeight="1">
      <c r="A52" s="523"/>
      <c r="B52" s="523"/>
      <c r="C52" s="402"/>
      <c r="D52" s="402"/>
      <c r="E52" s="402"/>
      <c r="F52" s="402"/>
      <c r="G52" s="595"/>
      <c r="I52" s="949"/>
      <c r="J52" s="949"/>
      <c r="K52" s="949"/>
      <c r="L52" s="949"/>
      <c r="M52" s="949"/>
      <c r="N52" s="949"/>
    </row>
    <row r="53" spans="1:14" s="533" customFormat="1" ht="15.95" customHeight="1">
      <c r="A53" s="523" t="s">
        <v>421</v>
      </c>
      <c r="B53" s="523"/>
      <c r="C53" s="408">
        <v>376073.22100000002</v>
      </c>
      <c r="D53" s="408">
        <v>1213172.69</v>
      </c>
      <c r="E53" s="408">
        <v>2474460.2710000002</v>
      </c>
      <c r="F53" s="408">
        <v>365504.522</v>
      </c>
      <c r="G53" s="407">
        <v>4429210.7039999999</v>
      </c>
      <c r="I53" s="949"/>
      <c r="J53" s="949"/>
      <c r="K53" s="949"/>
      <c r="L53" s="949"/>
      <c r="M53" s="949"/>
      <c r="N53" s="949"/>
    </row>
    <row r="54" spans="1:14" s="533" customFormat="1" ht="15.95" customHeight="1">
      <c r="A54" s="523" t="s">
        <v>419</v>
      </c>
      <c r="B54" s="523"/>
      <c r="C54" s="408">
        <v>314778.25599999999</v>
      </c>
      <c r="D54" s="408">
        <v>1722862.162</v>
      </c>
      <c r="E54" s="408">
        <v>2596365.7480000001</v>
      </c>
      <c r="F54" s="408">
        <v>230029.09599999999</v>
      </c>
      <c r="G54" s="407">
        <v>4864035.2620000001</v>
      </c>
      <c r="I54" s="949"/>
      <c r="J54" s="949"/>
      <c r="K54" s="949"/>
      <c r="L54" s="949"/>
      <c r="M54" s="949"/>
      <c r="N54" s="949"/>
    </row>
    <row r="55" spans="1:14" s="533" customFormat="1" ht="15.95" customHeight="1">
      <c r="A55" s="523" t="s">
        <v>413</v>
      </c>
      <c r="B55" s="523"/>
      <c r="C55" s="408">
        <v>322297.69400000002</v>
      </c>
      <c r="D55" s="408">
        <v>1320726.3659999999</v>
      </c>
      <c r="E55" s="408">
        <v>2291943.0749999997</v>
      </c>
      <c r="F55" s="408">
        <v>202923.94599999994</v>
      </c>
      <c r="G55" s="407">
        <v>4137891.0809999998</v>
      </c>
      <c r="I55" s="949"/>
      <c r="J55" s="949"/>
      <c r="K55" s="949"/>
      <c r="L55" s="949"/>
      <c r="M55" s="949"/>
      <c r="N55" s="949"/>
    </row>
    <row r="56" spans="1:14" s="533" customFormat="1" ht="15.95" customHeight="1">
      <c r="A56" s="523" t="s">
        <v>412</v>
      </c>
      <c r="B56" s="523"/>
      <c r="C56" s="408">
        <v>268526.26500000001</v>
      </c>
      <c r="D56" s="408">
        <v>1377227.3240468749</v>
      </c>
      <c r="E56" s="408">
        <v>2292422.6204218748</v>
      </c>
      <c r="F56" s="408">
        <v>209471.48599999995</v>
      </c>
      <c r="G56" s="407">
        <v>4147647.6954687499</v>
      </c>
      <c r="I56" s="949"/>
      <c r="J56" s="949"/>
      <c r="K56" s="949"/>
      <c r="L56" s="949"/>
      <c r="M56" s="949"/>
      <c r="N56" s="949"/>
    </row>
    <row r="57" spans="1:14" s="533" customFormat="1" ht="3" customHeight="1">
      <c r="A57" s="523"/>
      <c r="B57" s="523"/>
      <c r="C57" s="402"/>
      <c r="D57" s="402"/>
      <c r="E57" s="402"/>
      <c r="F57" s="402"/>
      <c r="G57" s="595"/>
      <c r="I57" s="949"/>
      <c r="J57" s="949"/>
      <c r="K57" s="949"/>
      <c r="L57" s="949"/>
      <c r="M57" s="949"/>
      <c r="N57" s="949"/>
    </row>
    <row r="58" spans="1:14" s="437" customFormat="1" ht="15.95" customHeight="1">
      <c r="A58" s="523" t="s">
        <v>402</v>
      </c>
      <c r="B58" s="523"/>
      <c r="C58" s="408">
        <v>273723.76500000001</v>
      </c>
      <c r="D58" s="408">
        <v>1190792.713</v>
      </c>
      <c r="E58" s="408">
        <v>2184432.4689999996</v>
      </c>
      <c r="F58" s="408">
        <v>163158.02499999999</v>
      </c>
      <c r="G58" s="407">
        <v>3812106.9719999996</v>
      </c>
      <c r="I58" s="946"/>
      <c r="J58" s="946"/>
      <c r="K58" s="946"/>
      <c r="L58" s="946"/>
      <c r="M58" s="946"/>
      <c r="N58" s="946"/>
    </row>
    <row r="59" spans="1:14" s="437" customFormat="1" ht="15.95" customHeight="1">
      <c r="A59" s="523" t="s">
        <v>396</v>
      </c>
      <c r="B59" s="523"/>
      <c r="C59" s="408">
        <v>245696.057</v>
      </c>
      <c r="D59" s="408">
        <v>1057639.186</v>
      </c>
      <c r="E59" s="408">
        <v>2368000.9920000001</v>
      </c>
      <c r="F59" s="408">
        <v>127626.11899999999</v>
      </c>
      <c r="G59" s="407">
        <v>3798962.3540000003</v>
      </c>
      <c r="I59" s="946"/>
      <c r="J59" s="946"/>
      <c r="K59" s="946"/>
      <c r="L59" s="946"/>
      <c r="M59" s="946"/>
      <c r="N59" s="946"/>
    </row>
    <row r="60" spans="1:14" s="533" customFormat="1" ht="15.95" customHeight="1">
      <c r="A60" s="523" t="s">
        <v>363</v>
      </c>
      <c r="B60" s="523"/>
      <c r="C60" s="408">
        <v>193570.25090920003</v>
      </c>
      <c r="D60" s="408">
        <v>1160077.8426504</v>
      </c>
      <c r="E60" s="408">
        <v>2351413.0020280005</v>
      </c>
      <c r="F60" s="408">
        <v>118236.94354179998</v>
      </c>
      <c r="G60" s="407">
        <v>3823298.0391294006</v>
      </c>
      <c r="I60" s="949"/>
      <c r="J60" s="949"/>
      <c r="K60" s="949"/>
      <c r="L60" s="949"/>
      <c r="M60" s="949"/>
      <c r="N60" s="949"/>
    </row>
    <row r="61" spans="1:14" s="533" customFormat="1" ht="15.95" customHeight="1">
      <c r="A61" s="523" t="s">
        <v>364</v>
      </c>
      <c r="B61" s="523"/>
      <c r="C61" s="400">
        <v>252330.353</v>
      </c>
      <c r="D61" s="400">
        <v>1122922.696</v>
      </c>
      <c r="E61" s="400">
        <v>2024227.3219999999</v>
      </c>
      <c r="F61" s="400">
        <v>147728.26599999997</v>
      </c>
      <c r="G61" s="401">
        <v>3547208.6370000001</v>
      </c>
      <c r="I61" s="949"/>
      <c r="J61" s="949"/>
      <c r="K61" s="949"/>
      <c r="L61" s="949"/>
      <c r="M61" s="949"/>
      <c r="N61" s="949"/>
    </row>
    <row r="62" spans="1:14" s="533" customFormat="1" ht="3" customHeight="1">
      <c r="A62" s="523"/>
      <c r="B62" s="523"/>
      <c r="C62" s="402"/>
      <c r="D62" s="402"/>
      <c r="E62" s="402"/>
      <c r="F62" s="402"/>
      <c r="G62" s="595"/>
      <c r="I62" s="949"/>
      <c r="J62" s="949"/>
      <c r="K62" s="949"/>
      <c r="L62" s="949"/>
      <c r="M62" s="949"/>
      <c r="N62" s="949"/>
    </row>
    <row r="63" spans="1:14" s="533" customFormat="1" ht="15.95" hidden="1" customHeight="1">
      <c r="A63" s="523" t="s">
        <v>365</v>
      </c>
      <c r="B63" s="523"/>
      <c r="C63" s="400">
        <v>227502.36440733547</v>
      </c>
      <c r="D63" s="400">
        <v>1123080.1696147532</v>
      </c>
      <c r="E63" s="400">
        <v>2480812.5846017925</v>
      </c>
      <c r="F63" s="400">
        <v>214034.92044172352</v>
      </c>
      <c r="G63" s="401">
        <v>4045430.0390656046</v>
      </c>
      <c r="I63" s="949"/>
      <c r="J63" s="949"/>
      <c r="K63" s="949"/>
      <c r="L63" s="949"/>
      <c r="M63" s="949"/>
      <c r="N63" s="949"/>
    </row>
    <row r="64" spans="1:14" s="533" customFormat="1" ht="15.95" hidden="1" customHeight="1">
      <c r="A64" s="523" t="s">
        <v>366</v>
      </c>
      <c r="B64" s="523"/>
      <c r="C64" s="400">
        <v>214246.82034999999</v>
      </c>
      <c r="D64" s="400">
        <v>1177522.9195999999</v>
      </c>
      <c r="E64" s="400">
        <v>2397943.6236</v>
      </c>
      <c r="F64" s="400">
        <v>157101.69227999999</v>
      </c>
      <c r="G64" s="401">
        <v>3946815.05583</v>
      </c>
      <c r="I64" s="949"/>
      <c r="J64" s="949"/>
      <c r="K64" s="949"/>
      <c r="L64" s="949"/>
      <c r="M64" s="949"/>
      <c r="N64" s="949"/>
    </row>
    <row r="65" spans="1:14" s="533" customFormat="1" ht="15.95" hidden="1" customHeight="1">
      <c r="A65" s="523" t="s">
        <v>367</v>
      </c>
      <c r="B65" s="523"/>
      <c r="C65" s="400">
        <v>256395.557</v>
      </c>
      <c r="D65" s="400">
        <v>1449882.801</v>
      </c>
      <c r="E65" s="400">
        <v>2541929.5789999994</v>
      </c>
      <c r="F65" s="400">
        <v>158758.83300000001</v>
      </c>
      <c r="G65" s="401">
        <v>4406966.7699999986</v>
      </c>
      <c r="I65" s="949"/>
      <c r="J65" s="949"/>
      <c r="K65" s="949"/>
      <c r="L65" s="949"/>
      <c r="M65" s="949"/>
      <c r="N65" s="949"/>
    </row>
    <row r="66" spans="1:14" s="533" customFormat="1" ht="15.95" hidden="1" customHeight="1">
      <c r="A66" s="523" t="s">
        <v>368</v>
      </c>
      <c r="B66" s="523"/>
      <c r="C66" s="400">
        <v>163268.16912854221</v>
      </c>
      <c r="D66" s="400">
        <v>1408878.9824753772</v>
      </c>
      <c r="E66" s="400">
        <v>2179621.32438984</v>
      </c>
      <c r="F66" s="400">
        <v>145929.33025582563</v>
      </c>
      <c r="G66" s="401">
        <v>3897697.806249585</v>
      </c>
      <c r="I66" s="949"/>
      <c r="J66" s="949"/>
      <c r="K66" s="949"/>
      <c r="L66" s="949"/>
      <c r="M66" s="949"/>
      <c r="N66" s="949"/>
    </row>
    <row r="67" spans="1:14" s="533" customFormat="1" ht="3" customHeight="1" thickBot="1">
      <c r="A67" s="693"/>
      <c r="B67" s="693"/>
      <c r="C67" s="694"/>
      <c r="D67" s="694"/>
      <c r="E67" s="694"/>
      <c r="F67" s="694"/>
      <c r="G67" s="694"/>
      <c r="I67" s="949"/>
      <c r="J67" s="949"/>
      <c r="K67" s="949"/>
      <c r="L67" s="949"/>
      <c r="M67" s="949"/>
      <c r="N67" s="949"/>
    </row>
    <row r="68" spans="1:14" s="533" customFormat="1" ht="15.95" customHeight="1">
      <c r="A68" s="523"/>
      <c r="B68" s="523"/>
      <c r="C68" s="400"/>
      <c r="D68" s="400"/>
      <c r="E68" s="400"/>
      <c r="F68" s="400"/>
      <c r="G68" s="401"/>
      <c r="I68" s="949"/>
      <c r="J68" s="949"/>
      <c r="K68" s="949"/>
      <c r="L68" s="949"/>
      <c r="M68" s="949"/>
      <c r="N68" s="949"/>
    </row>
    <row r="69" spans="1:14" s="533" customFormat="1" ht="15.95" customHeight="1">
      <c r="A69" s="523"/>
      <c r="B69" s="523"/>
      <c r="C69" s="400"/>
      <c r="D69" s="400"/>
      <c r="E69" s="400"/>
      <c r="F69" s="400"/>
      <c r="G69" s="401"/>
      <c r="I69" s="949"/>
      <c r="J69" s="949"/>
      <c r="K69" s="949"/>
      <c r="L69" s="949"/>
      <c r="M69" s="949"/>
      <c r="N69" s="949"/>
    </row>
    <row r="70" spans="1:14" s="533" customFormat="1" ht="15.95" customHeight="1">
      <c r="A70" s="523"/>
      <c r="B70" s="523"/>
      <c r="C70" s="400"/>
      <c r="D70" s="400"/>
      <c r="E70" s="400"/>
      <c r="F70" s="400"/>
      <c r="G70" s="401"/>
      <c r="I70" s="949"/>
      <c r="J70" s="949"/>
      <c r="K70" s="949"/>
      <c r="L70" s="949"/>
      <c r="M70" s="949"/>
      <c r="N70" s="949"/>
    </row>
    <row r="71" spans="1:14" s="533" customFormat="1" ht="15.95" customHeight="1">
      <c r="A71" s="524"/>
      <c r="B71" s="524"/>
      <c r="C71" s="498"/>
      <c r="D71" s="498"/>
      <c r="E71" s="498"/>
      <c r="F71" s="498"/>
      <c r="G71" s="738"/>
      <c r="I71" s="949"/>
      <c r="J71" s="949"/>
      <c r="K71" s="949"/>
      <c r="L71" s="949"/>
      <c r="M71" s="949"/>
      <c r="N71" s="949"/>
    </row>
    <row r="72" spans="1:14" s="1197" customFormat="1">
      <c r="A72" s="524"/>
      <c r="B72" s="524"/>
      <c r="C72" s="1196"/>
      <c r="D72" s="1196"/>
      <c r="E72" s="1196"/>
      <c r="F72" s="1196"/>
      <c r="G72" s="1196"/>
      <c r="I72" s="1199"/>
      <c r="J72" s="1199"/>
      <c r="K72" s="1199"/>
      <c r="L72" s="1199"/>
      <c r="M72" s="1199"/>
      <c r="N72" s="1199"/>
    </row>
    <row r="73" spans="1:14" s="1197" customFormat="1" ht="14.1" customHeight="1">
      <c r="A73" s="524"/>
      <c r="B73" s="524"/>
      <c r="C73" s="498"/>
      <c r="D73" s="498"/>
      <c r="E73" s="498"/>
      <c r="F73" s="498"/>
      <c r="G73" s="498"/>
      <c r="I73" s="1199"/>
      <c r="J73" s="1199"/>
      <c r="K73" s="1199"/>
      <c r="L73" s="1199"/>
      <c r="M73" s="1199"/>
      <c r="N73" s="1199"/>
    </row>
    <row r="74" spans="1:14" s="1197" customFormat="1" ht="14.1" customHeight="1">
      <c r="A74" s="524"/>
      <c r="B74" s="524"/>
      <c r="C74" s="498"/>
      <c r="D74" s="498"/>
      <c r="E74" s="498"/>
      <c r="F74" s="498"/>
      <c r="G74" s="498"/>
      <c r="I74" s="1199"/>
      <c r="J74" s="1199"/>
      <c r="K74" s="1199"/>
      <c r="L74" s="1199"/>
      <c r="M74" s="1199"/>
      <c r="N74" s="1199"/>
    </row>
    <row r="75" spans="1:14" s="1197" customFormat="1" ht="14.1" customHeight="1">
      <c r="A75" s="524"/>
      <c r="B75" s="524"/>
      <c r="C75" s="498"/>
      <c r="D75" s="498"/>
      <c r="E75" s="498"/>
      <c r="F75" s="498"/>
      <c r="G75" s="498"/>
      <c r="I75" s="1199"/>
      <c r="J75" s="1199"/>
      <c r="K75" s="1199"/>
      <c r="L75" s="1199"/>
      <c r="M75" s="1199"/>
      <c r="N75" s="1199"/>
    </row>
    <row r="76" spans="1:14" s="1197" customFormat="1" ht="14.1" customHeight="1">
      <c r="A76" s="524"/>
      <c r="B76" s="524"/>
      <c r="C76" s="498"/>
      <c r="D76" s="498"/>
      <c r="E76" s="498"/>
      <c r="F76" s="498"/>
      <c r="G76" s="498"/>
      <c r="I76" s="1199"/>
      <c r="J76" s="1199"/>
      <c r="K76" s="1199"/>
      <c r="L76" s="1199"/>
      <c r="M76" s="1199"/>
      <c r="N76" s="1199"/>
    </row>
    <row r="77" spans="1:14" s="1197" customFormat="1" ht="8.1" customHeight="1">
      <c r="A77" s="524"/>
      <c r="B77" s="524"/>
      <c r="C77" s="1203"/>
      <c r="D77" s="1203"/>
      <c r="E77" s="1203"/>
      <c r="F77" s="1203"/>
      <c r="G77" s="1203"/>
      <c r="I77" s="1199"/>
      <c r="J77" s="1199"/>
      <c r="K77" s="1199"/>
      <c r="L77" s="1199"/>
      <c r="M77" s="1199"/>
      <c r="N77" s="1199"/>
    </row>
    <row r="78" spans="1:14" s="1197" customFormat="1" ht="4.5" customHeight="1">
      <c r="A78" s="524"/>
      <c r="B78" s="524"/>
      <c r="C78" s="498"/>
      <c r="D78" s="498"/>
      <c r="E78" s="498"/>
      <c r="F78" s="498"/>
      <c r="G78" s="498"/>
      <c r="I78" s="1199"/>
      <c r="J78" s="1199"/>
      <c r="K78" s="1199"/>
      <c r="L78" s="1199"/>
      <c r="M78" s="1199"/>
      <c r="N78" s="1199"/>
    </row>
    <row r="79" spans="1:14" s="1197" customFormat="1" ht="14.1" customHeight="1">
      <c r="A79" s="524"/>
      <c r="B79" s="524"/>
      <c r="C79" s="498"/>
      <c r="D79" s="498"/>
      <c r="E79" s="498"/>
      <c r="F79" s="498"/>
      <c r="G79" s="498"/>
      <c r="I79" s="1199"/>
      <c r="J79" s="1199"/>
      <c r="K79" s="1199"/>
      <c r="L79" s="1199"/>
      <c r="M79" s="1199"/>
      <c r="N79" s="1199"/>
    </row>
    <row r="80" spans="1:14" s="1197" customFormat="1" ht="14.1" customHeight="1">
      <c r="A80" s="524"/>
      <c r="B80" s="524"/>
      <c r="C80" s="498"/>
      <c r="D80" s="498"/>
      <c r="E80" s="498"/>
      <c r="F80" s="498"/>
      <c r="G80" s="498"/>
      <c r="I80" s="1199"/>
      <c r="J80" s="1199"/>
      <c r="K80" s="1199"/>
      <c r="L80" s="1199"/>
      <c r="M80" s="1199"/>
      <c r="N80" s="1199"/>
    </row>
    <row r="81" spans="1:14" s="1197" customFormat="1" ht="14.1" customHeight="1">
      <c r="A81" s="524"/>
      <c r="B81" s="524"/>
      <c r="C81" s="498"/>
      <c r="D81" s="498"/>
      <c r="E81" s="498"/>
      <c r="F81" s="498"/>
      <c r="G81" s="498"/>
      <c r="I81" s="1199"/>
      <c r="J81" s="1199"/>
      <c r="K81" s="1199"/>
      <c r="L81" s="1199"/>
      <c r="M81" s="1199"/>
      <c r="N81" s="1199"/>
    </row>
    <row r="82" spans="1:14" s="533" customFormat="1" ht="14.1" customHeight="1">
      <c r="A82" s="523"/>
      <c r="B82" s="523"/>
      <c r="C82" s="400"/>
      <c r="D82" s="400"/>
      <c r="E82" s="400"/>
      <c r="F82" s="400"/>
      <c r="G82" s="400"/>
      <c r="I82" s="949"/>
      <c r="J82" s="949"/>
      <c r="K82" s="949"/>
      <c r="L82" s="949"/>
      <c r="M82" s="949"/>
      <c r="N82" s="949"/>
    </row>
  </sheetData>
  <mergeCells count="13">
    <mergeCell ref="A1:A2"/>
    <mergeCell ref="A36:B36"/>
    <mergeCell ref="A35:B35"/>
    <mergeCell ref="A34:B34"/>
    <mergeCell ref="A33:B33"/>
    <mergeCell ref="A31:B31"/>
    <mergeCell ref="A23:B23"/>
    <mergeCell ref="A30:B30"/>
    <mergeCell ref="A29:B29"/>
    <mergeCell ref="A28:B28"/>
    <mergeCell ref="A26:B26"/>
    <mergeCell ref="A25:B25"/>
    <mergeCell ref="A24:B24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88" firstPageNumber="30" orientation="portrait" useFirstPageNumber="1" r:id="rId1"/>
  <headerFooter>
    <oddFooter>&amp;C&amp;"Arial,Regular"&amp;P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view="pageBreakPreview"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38" sqref="C38"/>
    </sheetView>
  </sheetViews>
  <sheetFormatPr defaultColWidth="8.85546875" defaultRowHeight="15"/>
  <cols>
    <col min="1" max="1" width="4.42578125" style="194" customWidth="1"/>
    <col min="2" max="2" width="10" style="194" customWidth="1"/>
    <col min="3" max="3" width="15.28515625" style="194" customWidth="1"/>
    <col min="4" max="4" width="19.42578125" style="194" bestFit="1" customWidth="1"/>
    <col min="5" max="5" width="15.28515625" style="194" customWidth="1"/>
    <col min="6" max="6" width="16.140625" style="194" customWidth="1"/>
    <col min="7" max="7" width="17" style="194" customWidth="1"/>
    <col min="8" max="8" width="14.28515625" style="194" bestFit="1" customWidth="1"/>
    <col min="9" max="9" width="10.140625" style="194" bestFit="1" customWidth="1"/>
    <col min="10" max="11" width="15.28515625" style="947" bestFit="1" customWidth="1"/>
    <col min="12" max="12" width="16.85546875" style="947" bestFit="1" customWidth="1"/>
    <col min="13" max="13" width="15.28515625" style="947" bestFit="1" customWidth="1"/>
    <col min="14" max="14" width="16.85546875" style="947" bestFit="1" customWidth="1"/>
    <col min="15" max="16384" width="8.85546875" style="194"/>
  </cols>
  <sheetData>
    <row r="1" spans="1:14" ht="18.75" customHeight="1">
      <c r="A1" s="1060">
        <v>8</v>
      </c>
      <c r="B1" s="698" t="s">
        <v>576</v>
      </c>
      <c r="C1" s="587"/>
      <c r="D1" s="587"/>
      <c r="E1" s="587"/>
      <c r="F1" s="587"/>
      <c r="G1" s="587"/>
    </row>
    <row r="2" spans="1:14" ht="18.75" customHeight="1">
      <c r="A2" s="1060"/>
      <c r="B2" s="699" t="s">
        <v>577</v>
      </c>
      <c r="C2" s="588"/>
      <c r="D2" s="588"/>
      <c r="E2" s="588"/>
      <c r="F2" s="588"/>
      <c r="G2" s="588"/>
    </row>
    <row r="3" spans="1:14" ht="5.0999999999999996" customHeight="1">
      <c r="A3" s="589"/>
      <c r="B3" s="540"/>
      <c r="C3" s="588"/>
      <c r="D3" s="588"/>
      <c r="E3" s="588"/>
      <c r="F3" s="588"/>
      <c r="G3" s="588"/>
    </row>
    <row r="4" spans="1:14" ht="15.75" thickBot="1">
      <c r="A4" s="590"/>
      <c r="B4" s="590"/>
      <c r="C4" s="590"/>
      <c r="D4" s="590"/>
      <c r="E4" s="590"/>
      <c r="F4" s="590"/>
      <c r="G4" s="591" t="s">
        <v>394</v>
      </c>
    </row>
    <row r="5" spans="1:14" s="705" customFormat="1" ht="26.25" customHeight="1">
      <c r="A5" s="704" t="s">
        <v>524</v>
      </c>
      <c r="B5" s="704"/>
      <c r="C5" s="704"/>
      <c r="D5" s="704"/>
      <c r="E5" s="704"/>
      <c r="F5" s="704"/>
      <c r="G5" s="704"/>
      <c r="J5" s="948"/>
      <c r="K5" s="948"/>
      <c r="L5" s="948"/>
      <c r="M5" s="948"/>
      <c r="N5" s="948"/>
    </row>
    <row r="6" spans="1:14" s="705" customFormat="1" ht="45">
      <c r="A6" s="700" t="s">
        <v>451</v>
      </c>
      <c r="B6" s="701"/>
      <c r="C6" s="702" t="s">
        <v>398</v>
      </c>
      <c r="D6" s="702" t="s">
        <v>399</v>
      </c>
      <c r="E6" s="702" t="s">
        <v>400</v>
      </c>
      <c r="F6" s="702" t="s">
        <v>434</v>
      </c>
      <c r="G6" s="702" t="s">
        <v>107</v>
      </c>
      <c r="J6" s="948"/>
      <c r="K6" s="948"/>
      <c r="L6" s="948"/>
      <c r="M6" s="948"/>
      <c r="N6" s="948"/>
    </row>
    <row r="7" spans="1:14" s="705" customFormat="1" ht="30" customHeight="1">
      <c r="A7" s="701" t="s">
        <v>452</v>
      </c>
      <c r="B7" s="701"/>
      <c r="C7" s="703" t="s">
        <v>325</v>
      </c>
      <c r="D7" s="703" t="s">
        <v>453</v>
      </c>
      <c r="E7" s="703" t="s">
        <v>324</v>
      </c>
      <c r="F7" s="703" t="s">
        <v>433</v>
      </c>
      <c r="G7" s="703" t="s">
        <v>133</v>
      </c>
      <c r="J7" s="948"/>
      <c r="K7" s="948"/>
      <c r="L7" s="948"/>
      <c r="M7" s="948"/>
      <c r="N7" s="948"/>
    </row>
    <row r="8" spans="1:14" ht="5.0999999999999996" customHeight="1" thickBot="1">
      <c r="A8" s="593"/>
      <c r="B8" s="593"/>
      <c r="C8" s="593"/>
      <c r="D8" s="593"/>
      <c r="E8" s="593"/>
      <c r="F8" s="593"/>
      <c r="G8" s="593"/>
    </row>
    <row r="9" spans="1:14" ht="0.6" customHeight="1">
      <c r="A9" s="598"/>
      <c r="B9" s="598"/>
      <c r="C9" s="598"/>
      <c r="D9" s="598"/>
      <c r="E9" s="598"/>
      <c r="F9" s="598"/>
      <c r="G9" s="598"/>
    </row>
    <row r="10" spans="1:14" s="437" customFormat="1" ht="15" customHeight="1">
      <c r="A10" s="524">
        <v>2021</v>
      </c>
      <c r="B10" s="524"/>
      <c r="C10" s="497">
        <v>594734.96099655761</v>
      </c>
      <c r="D10" s="497">
        <v>1679279.3912231873</v>
      </c>
      <c r="E10" s="497">
        <v>19085281.119938061</v>
      </c>
      <c r="F10" s="497">
        <v>1964457.8186957333</v>
      </c>
      <c r="G10" s="599">
        <v>23323753.290853538</v>
      </c>
      <c r="H10" s="802"/>
      <c r="I10" s="436"/>
      <c r="J10" s="946"/>
      <c r="K10" s="946"/>
      <c r="L10" s="946"/>
      <c r="M10" s="946"/>
      <c r="N10" s="946"/>
    </row>
    <row r="11" spans="1:14" s="437" customFormat="1" ht="15" customHeight="1">
      <c r="A11" s="524">
        <v>2020</v>
      </c>
      <c r="B11" s="524"/>
      <c r="C11" s="497">
        <v>676922.2314096241</v>
      </c>
      <c r="D11" s="497">
        <v>1708584.8404078903</v>
      </c>
      <c r="E11" s="497">
        <v>22014512.077913541</v>
      </c>
      <c r="F11" s="497">
        <v>1664693.1809668485</v>
      </c>
      <c r="G11" s="599">
        <v>26064712.330697905</v>
      </c>
      <c r="H11" s="802"/>
      <c r="I11" s="696"/>
      <c r="J11" s="946"/>
      <c r="K11" s="946"/>
      <c r="L11" s="946"/>
      <c r="M11" s="946"/>
      <c r="N11" s="946"/>
    </row>
    <row r="12" spans="1:14" s="437" customFormat="1" ht="15" customHeight="1">
      <c r="A12" s="524">
        <v>2019</v>
      </c>
      <c r="B12" s="524"/>
      <c r="C12" s="497">
        <v>1069810.4165000001</v>
      </c>
      <c r="D12" s="497">
        <v>2286831.6319999998</v>
      </c>
      <c r="E12" s="497">
        <v>31103732.576103497</v>
      </c>
      <c r="F12" s="497">
        <v>1295417.1311499998</v>
      </c>
      <c r="G12" s="599">
        <v>35755791.755753495</v>
      </c>
      <c r="H12" s="802"/>
      <c r="I12" s="696"/>
      <c r="J12" s="946"/>
      <c r="K12" s="946"/>
      <c r="L12" s="946"/>
      <c r="M12" s="946"/>
      <c r="N12" s="946"/>
    </row>
    <row r="13" spans="1:14" s="437" customFormat="1" ht="15" customHeight="1">
      <c r="A13" s="524">
        <v>2018</v>
      </c>
      <c r="B13" s="524"/>
      <c r="C13" s="497">
        <v>735546.57719999994</v>
      </c>
      <c r="D13" s="497">
        <v>3812938.2732899999</v>
      </c>
      <c r="E13" s="497">
        <v>27800993.144014001</v>
      </c>
      <c r="F13" s="497">
        <v>1169061.4723499999</v>
      </c>
      <c r="G13" s="599">
        <v>33518539.466853999</v>
      </c>
      <c r="H13" s="802"/>
      <c r="I13" s="696"/>
      <c r="J13" s="946"/>
      <c r="K13" s="946"/>
      <c r="L13" s="946"/>
      <c r="M13" s="946"/>
      <c r="N13" s="946"/>
    </row>
    <row r="14" spans="1:14" s="437" customFormat="1" ht="15" customHeight="1">
      <c r="A14" s="524">
        <v>2017</v>
      </c>
      <c r="B14" s="524"/>
      <c r="C14" s="497">
        <v>783893.15555000002</v>
      </c>
      <c r="D14" s="497">
        <v>4070746.5850299997</v>
      </c>
      <c r="E14" s="497">
        <v>22610773.688020002</v>
      </c>
      <c r="F14" s="497">
        <v>791749.55144000007</v>
      </c>
      <c r="G14" s="599">
        <v>28257162.980040003</v>
      </c>
      <c r="H14" s="802"/>
      <c r="I14" s="696"/>
      <c r="J14" s="946"/>
      <c r="K14" s="946"/>
      <c r="L14" s="946"/>
      <c r="M14" s="946"/>
      <c r="N14" s="946"/>
    </row>
    <row r="15" spans="1:14" s="437" customFormat="1" ht="15" customHeight="1">
      <c r="A15" s="524">
        <v>2016</v>
      </c>
      <c r="B15" s="524"/>
      <c r="C15" s="497">
        <v>2185124.8870000001</v>
      </c>
      <c r="D15" s="497">
        <v>4260020.8730312502</v>
      </c>
      <c r="E15" s="497">
        <v>18852880.540265623</v>
      </c>
      <c r="F15" s="497">
        <v>849586.88500000001</v>
      </c>
      <c r="G15" s="599">
        <v>26147613.185296878</v>
      </c>
      <c r="H15" s="802"/>
      <c r="I15" s="696"/>
      <c r="J15" s="946"/>
      <c r="K15" s="946"/>
      <c r="L15" s="946"/>
      <c r="M15" s="946"/>
      <c r="N15" s="946"/>
    </row>
    <row r="16" spans="1:14" s="437" customFormat="1" ht="15" customHeight="1">
      <c r="A16" s="524">
        <v>2015</v>
      </c>
      <c r="B16" s="524"/>
      <c r="C16" s="497">
        <v>1428607.9420000003</v>
      </c>
      <c r="D16" s="497">
        <v>3070404.96</v>
      </c>
      <c r="E16" s="497">
        <v>14849093.179296875</v>
      </c>
      <c r="F16" s="497">
        <v>816337.30431250005</v>
      </c>
      <c r="G16" s="599">
        <v>20164443.385609377</v>
      </c>
      <c r="H16" s="802"/>
      <c r="I16" s="696"/>
      <c r="J16" s="946"/>
      <c r="K16" s="946"/>
      <c r="L16" s="946"/>
      <c r="M16" s="946"/>
      <c r="N16" s="946"/>
    </row>
    <row r="17" spans="1:14" s="533" customFormat="1" ht="15" customHeight="1">
      <c r="A17" s="524">
        <v>2014</v>
      </c>
      <c r="B17" s="524"/>
      <c r="C17" s="497">
        <v>1255231.2660000001</v>
      </c>
      <c r="D17" s="497">
        <v>2449116.74596</v>
      </c>
      <c r="E17" s="497">
        <v>10896193.534516402</v>
      </c>
      <c r="F17" s="497">
        <v>492739.84518080001</v>
      </c>
      <c r="G17" s="599">
        <v>15093281.3916572</v>
      </c>
      <c r="H17" s="802"/>
      <c r="I17" s="696"/>
      <c r="J17" s="949"/>
      <c r="K17" s="949"/>
      <c r="L17" s="949"/>
      <c r="M17" s="949"/>
      <c r="N17" s="949"/>
    </row>
    <row r="18" spans="1:14" s="533" customFormat="1" ht="15" hidden="1" customHeight="1">
      <c r="A18" s="524">
        <v>2013</v>
      </c>
      <c r="B18" s="524"/>
      <c r="C18" s="497">
        <v>520775.53837534838</v>
      </c>
      <c r="D18" s="497">
        <v>1525073.2525499898</v>
      </c>
      <c r="E18" s="497">
        <v>8873459.2960571051</v>
      </c>
      <c r="F18" s="497">
        <v>459459.81603359419</v>
      </c>
      <c r="G18" s="599">
        <v>11378767.903016038</v>
      </c>
      <c r="H18" s="802"/>
      <c r="I18" s="950" t="s">
        <v>556</v>
      </c>
      <c r="J18" s="951" t="s">
        <v>29</v>
      </c>
      <c r="K18" s="951" t="s">
        <v>30</v>
      </c>
      <c r="L18" s="951" t="s">
        <v>500</v>
      </c>
      <c r="M18" s="951" t="s">
        <v>501</v>
      </c>
      <c r="N18" s="951" t="s">
        <v>557</v>
      </c>
    </row>
    <row r="19" spans="1:14" s="533" customFormat="1" ht="15" hidden="1" customHeight="1">
      <c r="A19" s="524">
        <v>2012</v>
      </c>
      <c r="B19" s="524"/>
      <c r="C19" s="497">
        <v>119187.27309999999</v>
      </c>
      <c r="D19" s="497">
        <v>751191.06373189995</v>
      </c>
      <c r="E19" s="497">
        <v>6416175.1770799998</v>
      </c>
      <c r="F19" s="497">
        <v>254723.83900000001</v>
      </c>
      <c r="G19" s="599">
        <v>7541277.3529119007</v>
      </c>
      <c r="H19" s="802"/>
      <c r="I19" s="952"/>
      <c r="J19" s="951"/>
      <c r="K19" s="951"/>
      <c r="L19" s="953"/>
      <c r="M19" s="953"/>
      <c r="N19" s="953"/>
    </row>
    <row r="20" spans="1:14" s="533" customFormat="1" ht="11.25" hidden="1" customHeight="1">
      <c r="A20" s="524">
        <v>2011</v>
      </c>
      <c r="B20" s="524"/>
      <c r="C20" s="497">
        <v>94209.891551999986</v>
      </c>
      <c r="D20" s="497">
        <v>552863.79331820004</v>
      </c>
      <c r="E20" s="497">
        <v>1123504.5381799999</v>
      </c>
      <c r="F20" s="497">
        <v>482609.17667879997</v>
      </c>
      <c r="G20" s="599">
        <v>2253187.3997289999</v>
      </c>
      <c r="I20" s="954"/>
      <c r="J20" s="951"/>
      <c r="K20" s="951"/>
      <c r="L20" s="953"/>
      <c r="M20" s="953"/>
      <c r="N20" s="953"/>
    </row>
    <row r="21" spans="1:14" s="533" customFormat="1" ht="12.75" hidden="1" customHeight="1">
      <c r="A21" s="524">
        <v>2010</v>
      </c>
      <c r="B21" s="524"/>
      <c r="C21" s="497">
        <v>130325.222653</v>
      </c>
      <c r="D21" s="497">
        <v>333182.30076199997</v>
      </c>
      <c r="E21" s="497">
        <v>1182225.57061072</v>
      </c>
      <c r="F21" s="497">
        <v>803099.46412999998</v>
      </c>
      <c r="G21" s="599">
        <v>2448832.5581557201</v>
      </c>
      <c r="I21" s="954"/>
      <c r="J21" s="951"/>
      <c r="K21" s="951"/>
      <c r="L21" s="953"/>
      <c r="M21" s="953"/>
      <c r="N21" s="953"/>
    </row>
    <row r="22" spans="1:14" s="533" customFormat="1" ht="3" customHeight="1">
      <c r="A22" s="524"/>
      <c r="B22" s="524"/>
      <c r="C22" s="599"/>
      <c r="D22" s="599"/>
      <c r="E22" s="599"/>
      <c r="F22" s="599"/>
      <c r="G22" s="599"/>
      <c r="I22" s="954"/>
      <c r="J22" s="951"/>
      <c r="K22" s="951"/>
      <c r="L22" s="953"/>
      <c r="M22" s="953"/>
      <c r="N22" s="953"/>
    </row>
    <row r="23" spans="1:14" s="437" customFormat="1" ht="15" customHeight="1">
      <c r="A23" s="1134" t="s">
        <v>571</v>
      </c>
      <c r="B23" s="1134"/>
      <c r="C23" s="497">
        <v>168584.13175449579</v>
      </c>
      <c r="D23" s="497">
        <v>487594.67536663305</v>
      </c>
      <c r="E23" s="497">
        <v>3594639.4968844056</v>
      </c>
      <c r="F23" s="497">
        <v>421904.0419872101</v>
      </c>
      <c r="G23" s="599">
        <v>4672722.3459927449</v>
      </c>
      <c r="I23" s="950"/>
      <c r="J23" s="951"/>
      <c r="K23" s="951"/>
      <c r="L23" s="951"/>
      <c r="M23" s="951"/>
      <c r="N23" s="951"/>
    </row>
    <row r="24" spans="1:14" s="437" customFormat="1" ht="15" customHeight="1">
      <c r="A24" s="1134" t="s">
        <v>562</v>
      </c>
      <c r="B24" s="1134"/>
      <c r="C24" s="497">
        <v>125112.098</v>
      </c>
      <c r="D24" s="497">
        <v>336299.58591495338</v>
      </c>
      <c r="E24" s="497">
        <v>4100921.2272343552</v>
      </c>
      <c r="F24" s="497">
        <v>384382.8177696566</v>
      </c>
      <c r="G24" s="599">
        <v>4946715.728918965</v>
      </c>
      <c r="I24" s="950"/>
      <c r="J24" s="951"/>
      <c r="K24" s="951"/>
      <c r="L24" s="951"/>
      <c r="M24" s="951"/>
      <c r="N24" s="951"/>
    </row>
    <row r="25" spans="1:14" s="437" customFormat="1" ht="15" customHeight="1">
      <c r="A25" s="1134" t="s">
        <v>561</v>
      </c>
      <c r="B25" s="1134"/>
      <c r="C25" s="497">
        <v>101419.00651843684</v>
      </c>
      <c r="D25" s="497">
        <v>427383.77264489379</v>
      </c>
      <c r="E25" s="497">
        <v>5889272.1773044411</v>
      </c>
      <c r="F25" s="497">
        <v>577974.17909780622</v>
      </c>
      <c r="G25" s="599">
        <v>6996049.135565578</v>
      </c>
      <c r="I25" s="950"/>
      <c r="J25" s="951"/>
      <c r="K25" s="951"/>
      <c r="L25" s="951"/>
      <c r="M25" s="951"/>
      <c r="N25" s="951"/>
    </row>
    <row r="26" spans="1:14" s="437" customFormat="1" ht="15" customHeight="1">
      <c r="A26" s="1134" t="s">
        <v>560</v>
      </c>
      <c r="B26" s="1134"/>
      <c r="C26" s="497">
        <v>199619.724723625</v>
      </c>
      <c r="D26" s="497">
        <v>428001.35729670717</v>
      </c>
      <c r="E26" s="497">
        <v>5500448.2185148587</v>
      </c>
      <c r="F26" s="497">
        <v>580196.7798410604</v>
      </c>
      <c r="G26" s="599">
        <v>6708266.0803762516</v>
      </c>
      <c r="I26" s="950"/>
      <c r="J26" s="951"/>
      <c r="K26" s="951"/>
      <c r="L26" s="951"/>
      <c r="M26" s="951"/>
      <c r="N26" s="951"/>
    </row>
    <row r="27" spans="1:14" s="533" customFormat="1" ht="3" customHeight="1">
      <c r="A27" s="524"/>
      <c r="B27" s="524"/>
      <c r="C27" s="599"/>
      <c r="D27" s="599"/>
      <c r="E27" s="599"/>
      <c r="F27" s="599"/>
      <c r="G27" s="599"/>
      <c r="I27" s="928"/>
      <c r="J27" s="940"/>
      <c r="K27" s="940"/>
      <c r="L27" s="955"/>
      <c r="M27" s="955"/>
      <c r="N27" s="955"/>
    </row>
    <row r="28" spans="1:14" s="437" customFormat="1" ht="15" customHeight="1">
      <c r="A28" s="1134" t="s">
        <v>554</v>
      </c>
      <c r="B28" s="1134"/>
      <c r="C28" s="497">
        <v>155687.90100000001</v>
      </c>
      <c r="D28" s="497">
        <v>449388.96930160333</v>
      </c>
      <c r="E28" s="497">
        <v>6121020.7160491655</v>
      </c>
      <c r="F28" s="497">
        <v>629589.54490241373</v>
      </c>
      <c r="G28" s="599">
        <v>7355687.1312531829</v>
      </c>
      <c r="I28" s="950"/>
      <c r="J28" s="951"/>
      <c r="K28" s="951"/>
      <c r="L28" s="951"/>
      <c r="M28" s="951"/>
      <c r="N28" s="951"/>
    </row>
    <row r="29" spans="1:14" s="437" customFormat="1" ht="15" customHeight="1">
      <c r="A29" s="1134" t="s">
        <v>552</v>
      </c>
      <c r="B29" s="1134"/>
      <c r="C29" s="497">
        <v>152969.86199999999</v>
      </c>
      <c r="D29" s="497">
        <v>514396.39456000004</v>
      </c>
      <c r="E29" s="497">
        <v>6703594.3368970659</v>
      </c>
      <c r="F29" s="497">
        <v>347278.87312337058</v>
      </c>
      <c r="G29" s="599">
        <v>7718239.4665804356</v>
      </c>
      <c r="J29" s="946"/>
      <c r="K29" s="946"/>
      <c r="L29" s="946"/>
      <c r="M29" s="946"/>
      <c r="N29" s="946"/>
    </row>
    <row r="30" spans="1:14" s="437" customFormat="1" ht="15" customHeight="1">
      <c r="A30" s="1134" t="s">
        <v>545</v>
      </c>
      <c r="B30" s="1134"/>
      <c r="C30" s="497">
        <v>63327.943100000004</v>
      </c>
      <c r="D30" s="497">
        <v>285419.88039999997</v>
      </c>
      <c r="E30" s="497">
        <v>2422591.1655336842</v>
      </c>
      <c r="F30" s="497">
        <v>331961.08124999999</v>
      </c>
      <c r="G30" s="599">
        <v>3103300.0702836839</v>
      </c>
      <c r="J30" s="946"/>
      <c r="K30" s="946"/>
      <c r="L30" s="946"/>
      <c r="M30" s="946"/>
      <c r="N30" s="946"/>
    </row>
    <row r="31" spans="1:14" s="533" customFormat="1" ht="15" customHeight="1">
      <c r="A31" s="1134" t="s">
        <v>543</v>
      </c>
      <c r="B31" s="1134"/>
      <c r="C31" s="497">
        <v>304936.52530962403</v>
      </c>
      <c r="D31" s="497">
        <v>459379.59614628705</v>
      </c>
      <c r="E31" s="497">
        <v>6767305.8594336249</v>
      </c>
      <c r="F31" s="497">
        <v>355863.68169106415</v>
      </c>
      <c r="G31" s="599">
        <v>7887485.6625806009</v>
      </c>
      <c r="I31" s="594"/>
      <c r="J31" s="949"/>
      <c r="K31" s="949"/>
      <c r="L31" s="949"/>
      <c r="M31" s="949"/>
      <c r="N31" s="949"/>
    </row>
    <row r="32" spans="1:14" s="533" customFormat="1" ht="3" customHeight="1">
      <c r="A32" s="524"/>
      <c r="B32" s="524"/>
      <c r="C32" s="599"/>
      <c r="D32" s="599"/>
      <c r="E32" s="599"/>
      <c r="F32" s="599"/>
      <c r="G32" s="599"/>
      <c r="I32" s="954"/>
      <c r="J32" s="953"/>
      <c r="K32" s="953"/>
      <c r="L32" s="953"/>
      <c r="M32" s="953"/>
      <c r="N32" s="953"/>
    </row>
    <row r="33" spans="1:14" s="533" customFormat="1" ht="15" customHeight="1">
      <c r="A33" s="1134" t="s">
        <v>538</v>
      </c>
      <c r="B33" s="1134"/>
      <c r="C33" s="497">
        <v>312846.37915999995</v>
      </c>
      <c r="D33" s="497">
        <v>705061.54599999997</v>
      </c>
      <c r="E33" s="497">
        <v>7406957.7154034982</v>
      </c>
      <c r="F33" s="497">
        <v>336753.05</v>
      </c>
      <c r="G33" s="599">
        <v>8761618.6905634981</v>
      </c>
      <c r="I33" s="594"/>
      <c r="J33" s="949"/>
      <c r="K33" s="949"/>
      <c r="L33" s="949"/>
      <c r="M33" s="949"/>
      <c r="N33" s="949"/>
    </row>
    <row r="34" spans="1:14" s="533" customFormat="1" ht="15" customHeight="1">
      <c r="A34" s="1134" t="s">
        <v>536</v>
      </c>
      <c r="B34" s="1134"/>
      <c r="C34" s="497">
        <v>159404.47700000001</v>
      </c>
      <c r="D34" s="497">
        <v>598208.43299999996</v>
      </c>
      <c r="E34" s="497">
        <v>8093945.0577000007</v>
      </c>
      <c r="F34" s="497">
        <v>331284.06515000004</v>
      </c>
      <c r="G34" s="599">
        <v>9182842.032850001</v>
      </c>
      <c r="I34" s="594"/>
      <c r="J34" s="949"/>
      <c r="K34" s="949"/>
      <c r="L34" s="949"/>
      <c r="M34" s="949"/>
      <c r="N34" s="949"/>
    </row>
    <row r="35" spans="1:14" s="533" customFormat="1" ht="15" customHeight="1">
      <c r="A35" s="1134" t="s">
        <v>531</v>
      </c>
      <c r="B35" s="1134"/>
      <c r="C35" s="497">
        <v>194380.89233999999</v>
      </c>
      <c r="D35" s="497">
        <v>449409.087</v>
      </c>
      <c r="E35" s="497">
        <v>8174405.2549999999</v>
      </c>
      <c r="F35" s="497">
        <v>384693.576</v>
      </c>
      <c r="G35" s="599">
        <v>9202888.8103399985</v>
      </c>
      <c r="I35" s="594"/>
      <c r="J35" s="949"/>
      <c r="K35" s="949"/>
      <c r="L35" s="949"/>
      <c r="M35" s="949"/>
      <c r="N35" s="949"/>
    </row>
    <row r="36" spans="1:14" s="533" customFormat="1" ht="15" customHeight="1">
      <c r="A36" s="1134" t="s">
        <v>532</v>
      </c>
      <c r="B36" s="1134"/>
      <c r="C36" s="497">
        <v>403178.66800000001</v>
      </c>
      <c r="D36" s="497">
        <v>534152.56599999999</v>
      </c>
      <c r="E36" s="497">
        <v>7428424.5480000004</v>
      </c>
      <c r="F36" s="497">
        <v>242686.44</v>
      </c>
      <c r="G36" s="599">
        <v>8608442.222000001</v>
      </c>
      <c r="I36" s="594"/>
      <c r="J36" s="949"/>
      <c r="K36" s="949"/>
      <c r="L36" s="949"/>
      <c r="M36" s="949"/>
      <c r="N36" s="949"/>
    </row>
    <row r="37" spans="1:14" s="533" customFormat="1" ht="3" customHeight="1">
      <c r="A37" s="524"/>
      <c r="B37" s="524"/>
      <c r="C37" s="599"/>
      <c r="D37" s="599"/>
      <c r="E37" s="599"/>
      <c r="F37" s="599"/>
      <c r="G37" s="599"/>
      <c r="I37" s="954"/>
      <c r="J37" s="953"/>
      <c r="K37" s="953"/>
      <c r="L37" s="953"/>
      <c r="M37" s="953"/>
      <c r="N37" s="953"/>
    </row>
    <row r="38" spans="1:14" s="533" customFormat="1" ht="15" customHeight="1">
      <c r="A38" s="524" t="s">
        <v>507</v>
      </c>
      <c r="B38" s="686"/>
      <c r="C38" s="687">
        <v>361562.12199999997</v>
      </c>
      <c r="D38" s="687">
        <v>878225.27099999995</v>
      </c>
      <c r="E38" s="687">
        <v>7236435.9210000001</v>
      </c>
      <c r="F38" s="687">
        <v>298204.489</v>
      </c>
      <c r="G38" s="739">
        <v>8774427.8029999994</v>
      </c>
      <c r="J38" s="949"/>
      <c r="K38" s="949"/>
      <c r="L38" s="949"/>
      <c r="M38" s="949"/>
      <c r="N38" s="949"/>
    </row>
    <row r="39" spans="1:14" s="533" customFormat="1" ht="15" customHeight="1">
      <c r="A39" s="524" t="s">
        <v>505</v>
      </c>
      <c r="B39" s="686"/>
      <c r="C39" s="687">
        <v>113242.30899999999</v>
      </c>
      <c r="D39" s="687">
        <v>1188795.7538899998</v>
      </c>
      <c r="E39" s="687">
        <v>7201136.116014</v>
      </c>
      <c r="F39" s="687">
        <v>328135.57634999999</v>
      </c>
      <c r="G39" s="739">
        <v>8831309.7552540004</v>
      </c>
      <c r="J39" s="949"/>
      <c r="K39" s="949"/>
      <c r="L39" s="949"/>
      <c r="M39" s="949"/>
      <c r="N39" s="949"/>
    </row>
    <row r="40" spans="1:14" s="533" customFormat="1" ht="15" customHeight="1">
      <c r="A40" s="524" t="s">
        <v>502</v>
      </c>
      <c r="B40" s="686"/>
      <c r="C40" s="687">
        <v>105701.17019999999</v>
      </c>
      <c r="D40" s="687">
        <v>934862.12240000011</v>
      </c>
      <c r="E40" s="687">
        <v>6749369.7359999996</v>
      </c>
      <c r="F40" s="687">
        <v>326307.34299999999</v>
      </c>
      <c r="G40" s="739">
        <v>8116240.3716000002</v>
      </c>
      <c r="J40" s="949"/>
      <c r="K40" s="949"/>
      <c r="L40" s="949"/>
      <c r="M40" s="949"/>
      <c r="N40" s="949"/>
    </row>
    <row r="41" spans="1:14" s="437" customFormat="1" ht="15" customHeight="1">
      <c r="A41" s="524" t="s">
        <v>498</v>
      </c>
      <c r="B41" s="524"/>
      <c r="C41" s="497">
        <v>155040.976</v>
      </c>
      <c r="D41" s="497">
        <v>811055.12600000005</v>
      </c>
      <c r="E41" s="497">
        <v>6614051.3710000003</v>
      </c>
      <c r="F41" s="497">
        <v>216414.06400000001</v>
      </c>
      <c r="G41" s="599">
        <v>7796561.5370000005</v>
      </c>
      <c r="J41" s="946"/>
      <c r="K41" s="946"/>
      <c r="L41" s="946"/>
      <c r="M41" s="946"/>
      <c r="N41" s="946"/>
    </row>
    <row r="42" spans="1:14" s="533" customFormat="1" ht="3" customHeight="1">
      <c r="A42" s="524"/>
      <c r="B42" s="524"/>
      <c r="C42" s="599"/>
      <c r="D42" s="599"/>
      <c r="E42" s="599"/>
      <c r="F42" s="599"/>
      <c r="G42" s="599"/>
      <c r="I42" s="954"/>
      <c r="J42" s="953"/>
      <c r="K42" s="953"/>
      <c r="L42" s="953"/>
      <c r="M42" s="953"/>
      <c r="N42" s="953"/>
    </row>
    <row r="43" spans="1:14" s="437" customFormat="1" ht="15" customHeight="1">
      <c r="A43" s="524" t="s">
        <v>496</v>
      </c>
      <c r="B43" s="524"/>
      <c r="C43" s="497">
        <v>212020.25099999999</v>
      </c>
      <c r="D43" s="497">
        <v>651924.08614999987</v>
      </c>
      <c r="E43" s="497">
        <v>6193512.2259999998</v>
      </c>
      <c r="F43" s="497">
        <v>168222.19544000001</v>
      </c>
      <c r="G43" s="599">
        <v>7225678.7585899998</v>
      </c>
      <c r="J43" s="946"/>
      <c r="K43" s="946"/>
      <c r="L43" s="946"/>
      <c r="M43" s="946"/>
      <c r="N43" s="946"/>
    </row>
    <row r="44" spans="1:14" s="437" customFormat="1" ht="15" customHeight="1">
      <c r="A44" s="524" t="s">
        <v>492</v>
      </c>
      <c r="B44" s="524"/>
      <c r="C44" s="497">
        <v>188657.67554999996</v>
      </c>
      <c r="D44" s="497">
        <v>718369.30688000016</v>
      </c>
      <c r="E44" s="497">
        <v>6156799.7949999999</v>
      </c>
      <c r="F44" s="497">
        <v>156964.10999999999</v>
      </c>
      <c r="G44" s="599">
        <v>7220790.8874300001</v>
      </c>
      <c r="J44" s="946"/>
      <c r="K44" s="946"/>
      <c r="L44" s="946"/>
      <c r="M44" s="946"/>
      <c r="N44" s="946"/>
    </row>
    <row r="45" spans="1:14" s="437" customFormat="1" ht="15" customHeight="1">
      <c r="A45" s="524" t="s">
        <v>489</v>
      </c>
      <c r="B45" s="524"/>
      <c r="C45" s="497">
        <v>130925.179</v>
      </c>
      <c r="D45" s="497">
        <v>1589864.3130000001</v>
      </c>
      <c r="E45" s="497">
        <v>4822050.8119999999</v>
      </c>
      <c r="F45" s="497">
        <v>190512.44500000001</v>
      </c>
      <c r="G45" s="599">
        <v>6733352.7489999998</v>
      </c>
      <c r="J45" s="946"/>
      <c r="K45" s="946"/>
      <c r="L45" s="946"/>
      <c r="M45" s="946"/>
      <c r="N45" s="946"/>
    </row>
    <row r="46" spans="1:14" s="437" customFormat="1" ht="15" customHeight="1">
      <c r="A46" s="524" t="s">
        <v>484</v>
      </c>
      <c r="B46" s="524"/>
      <c r="C46" s="497">
        <v>252290.05</v>
      </c>
      <c r="D46" s="497">
        <v>1110588.879</v>
      </c>
      <c r="E46" s="497">
        <v>5438410.8550200006</v>
      </c>
      <c r="F46" s="497">
        <v>276050.80099999998</v>
      </c>
      <c r="G46" s="599">
        <v>7077340.585020001</v>
      </c>
      <c r="J46" s="946"/>
      <c r="K46" s="946"/>
      <c r="L46" s="946"/>
      <c r="M46" s="946"/>
      <c r="N46" s="946"/>
    </row>
    <row r="47" spans="1:14" s="533" customFormat="1" ht="3" customHeight="1">
      <c r="A47" s="524"/>
      <c r="B47" s="524"/>
      <c r="C47" s="599"/>
      <c r="D47" s="599"/>
      <c r="E47" s="599"/>
      <c r="F47" s="599"/>
      <c r="G47" s="599"/>
      <c r="I47" s="954"/>
      <c r="J47" s="953"/>
      <c r="K47" s="953"/>
      <c r="L47" s="953"/>
      <c r="M47" s="953"/>
      <c r="N47" s="953"/>
    </row>
    <row r="48" spans="1:14" s="533" customFormat="1" ht="15" customHeight="1">
      <c r="A48" s="524" t="s">
        <v>458</v>
      </c>
      <c r="B48" s="524"/>
      <c r="C48" s="497">
        <v>570054.80099999998</v>
      </c>
      <c r="D48" s="497">
        <v>1135328.639</v>
      </c>
      <c r="E48" s="497">
        <v>5384688.8020000001</v>
      </c>
      <c r="F48" s="497">
        <v>186201.17300000001</v>
      </c>
      <c r="G48" s="599">
        <v>7276273.415000001</v>
      </c>
      <c r="J48" s="949"/>
      <c r="K48" s="949"/>
      <c r="L48" s="949"/>
      <c r="M48" s="949"/>
      <c r="N48" s="949"/>
    </row>
    <row r="49" spans="1:14" s="437" customFormat="1" ht="15" customHeight="1">
      <c r="A49" s="524" t="s">
        <v>456</v>
      </c>
      <c r="B49" s="524"/>
      <c r="C49" s="497">
        <v>627538.40500000003</v>
      </c>
      <c r="D49" s="497">
        <v>967203.07799999998</v>
      </c>
      <c r="E49" s="497">
        <v>5287634.9469999997</v>
      </c>
      <c r="F49" s="497">
        <v>161952.00899999999</v>
      </c>
      <c r="G49" s="599">
        <v>7044328.4389999993</v>
      </c>
      <c r="J49" s="946"/>
      <c r="K49" s="946"/>
      <c r="L49" s="946"/>
      <c r="M49" s="946"/>
      <c r="N49" s="946"/>
    </row>
    <row r="50" spans="1:14" s="437" customFormat="1" ht="15" customHeight="1">
      <c r="A50" s="524" t="s">
        <v>435</v>
      </c>
      <c r="B50" s="524"/>
      <c r="C50" s="497">
        <v>434525.59399999998</v>
      </c>
      <c r="D50" s="497">
        <v>1235001.60903125</v>
      </c>
      <c r="E50" s="497">
        <v>3802819.1622656249</v>
      </c>
      <c r="F50" s="497">
        <v>203249.783</v>
      </c>
      <c r="G50" s="599">
        <v>5675596.1482968749</v>
      </c>
      <c r="J50" s="946"/>
      <c r="K50" s="946"/>
      <c r="L50" s="946"/>
      <c r="M50" s="946"/>
      <c r="N50" s="946"/>
    </row>
    <row r="51" spans="1:14" s="437" customFormat="1" ht="15" customHeight="1">
      <c r="A51" s="524" t="s">
        <v>427</v>
      </c>
      <c r="B51" s="524"/>
      <c r="C51" s="497">
        <v>553006.08700000006</v>
      </c>
      <c r="D51" s="497">
        <v>922487.54700000002</v>
      </c>
      <c r="E51" s="497">
        <v>4377737.6289999997</v>
      </c>
      <c r="F51" s="497">
        <v>298183.92</v>
      </c>
      <c r="G51" s="599">
        <v>6151415.1830000002</v>
      </c>
      <c r="J51" s="946"/>
      <c r="K51" s="946"/>
      <c r="L51" s="949"/>
      <c r="M51" s="946"/>
      <c r="N51" s="946"/>
    </row>
    <row r="52" spans="1:14" s="533" customFormat="1" ht="3" customHeight="1">
      <c r="A52" s="524"/>
      <c r="B52" s="524"/>
      <c r="C52" s="599"/>
      <c r="D52" s="599"/>
      <c r="E52" s="599"/>
      <c r="F52" s="599"/>
      <c r="G52" s="599"/>
      <c r="I52" s="954"/>
      <c r="J52" s="953"/>
      <c r="K52" s="953"/>
      <c r="L52" s="953"/>
      <c r="M52" s="953"/>
      <c r="N52" s="953"/>
    </row>
    <row r="53" spans="1:14" s="533" customFormat="1" ht="15" customHeight="1">
      <c r="A53" s="524" t="s">
        <v>421</v>
      </c>
      <c r="B53" s="524"/>
      <c r="C53" s="497">
        <v>301432.56</v>
      </c>
      <c r="D53" s="497">
        <v>641041.82200000004</v>
      </c>
      <c r="E53" s="497">
        <v>4094796.3080000002</v>
      </c>
      <c r="F53" s="497">
        <v>209783.92</v>
      </c>
      <c r="G53" s="599">
        <v>5247054.6100000003</v>
      </c>
      <c r="H53" s="594"/>
      <c r="J53" s="949"/>
      <c r="K53" s="949"/>
      <c r="L53" s="949"/>
      <c r="M53" s="949"/>
      <c r="N53" s="949"/>
    </row>
    <row r="54" spans="1:14" s="533" customFormat="1" ht="15" customHeight="1">
      <c r="A54" s="524" t="s">
        <v>419</v>
      </c>
      <c r="B54" s="524"/>
      <c r="C54" s="497">
        <v>418323.75300000003</v>
      </c>
      <c r="D54" s="497">
        <v>812443.64800000004</v>
      </c>
      <c r="E54" s="497">
        <v>3715924.858</v>
      </c>
      <c r="F54" s="497">
        <v>177868.44500000001</v>
      </c>
      <c r="G54" s="599">
        <v>5124560.7039999999</v>
      </c>
      <c r="J54" s="949"/>
      <c r="K54" s="949"/>
      <c r="L54" s="949"/>
      <c r="M54" s="949"/>
      <c r="N54" s="949"/>
    </row>
    <row r="55" spans="1:14" s="533" customFormat="1" ht="15" customHeight="1">
      <c r="A55" s="524" t="s">
        <v>413</v>
      </c>
      <c r="B55" s="524"/>
      <c r="C55" s="497">
        <v>400206.864</v>
      </c>
      <c r="D55" s="497">
        <v>979075.94499999995</v>
      </c>
      <c r="E55" s="497">
        <v>3245533.4909999999</v>
      </c>
      <c r="F55" s="497">
        <v>245626.93200000003</v>
      </c>
      <c r="G55" s="599">
        <v>4870443.2319999998</v>
      </c>
      <c r="J55" s="949"/>
      <c r="K55" s="949"/>
      <c r="L55" s="949"/>
      <c r="M55" s="949"/>
      <c r="N55" s="949"/>
    </row>
    <row r="56" spans="1:14" s="533" customFormat="1" ht="15" customHeight="1">
      <c r="A56" s="524" t="s">
        <v>412</v>
      </c>
      <c r="B56" s="524"/>
      <c r="C56" s="497">
        <v>308644.76500000001</v>
      </c>
      <c r="D56" s="497">
        <v>637843.54500000004</v>
      </c>
      <c r="E56" s="497">
        <v>3792838.5222968757</v>
      </c>
      <c r="F56" s="497">
        <v>183058.00731250001</v>
      </c>
      <c r="G56" s="599">
        <v>4922384.8396093762</v>
      </c>
      <c r="J56" s="949"/>
      <c r="K56" s="949"/>
      <c r="L56" s="949"/>
      <c r="M56" s="949"/>
      <c r="N56" s="949"/>
    </row>
    <row r="57" spans="1:14" s="533" customFormat="1" ht="3" customHeight="1">
      <c r="A57" s="524"/>
      <c r="B57" s="524"/>
      <c r="C57" s="599"/>
      <c r="D57" s="599"/>
      <c r="E57" s="599"/>
      <c r="F57" s="599"/>
      <c r="G57" s="599"/>
      <c r="I57" s="954"/>
      <c r="J57" s="953"/>
      <c r="K57" s="953"/>
      <c r="L57" s="953"/>
      <c r="M57" s="953"/>
      <c r="N57" s="953"/>
    </row>
    <row r="58" spans="1:14" s="437" customFormat="1" ht="15" customHeight="1">
      <c r="A58" s="524" t="s">
        <v>402</v>
      </c>
      <c r="B58" s="524"/>
      <c r="C58" s="497">
        <v>389763.473</v>
      </c>
      <c r="D58" s="497">
        <v>673817.245</v>
      </c>
      <c r="E58" s="497">
        <v>3131756.5939999996</v>
      </c>
      <c r="F58" s="497">
        <v>131780.82599999997</v>
      </c>
      <c r="G58" s="599">
        <v>4327118.1379999993</v>
      </c>
      <c r="J58" s="946"/>
      <c r="K58" s="946"/>
      <c r="L58" s="946"/>
      <c r="M58" s="946"/>
      <c r="N58" s="946"/>
    </row>
    <row r="59" spans="1:14" s="437" customFormat="1" ht="15" customHeight="1">
      <c r="A59" s="524" t="s">
        <v>396</v>
      </c>
      <c r="B59" s="524"/>
      <c r="C59" s="497">
        <v>316609.31400000001</v>
      </c>
      <c r="D59" s="497">
        <v>691196.89300000004</v>
      </c>
      <c r="E59" s="497">
        <v>2650034.6000000006</v>
      </c>
      <c r="F59" s="497">
        <v>127356.42500000002</v>
      </c>
      <c r="G59" s="599">
        <v>3785197.2320000003</v>
      </c>
      <c r="J59" s="946"/>
      <c r="K59" s="946"/>
      <c r="L59" s="946"/>
      <c r="M59" s="946"/>
      <c r="N59" s="946"/>
    </row>
    <row r="60" spans="1:14" s="533" customFormat="1" ht="15" customHeight="1">
      <c r="A60" s="524" t="s">
        <v>363</v>
      </c>
      <c r="B60" s="524"/>
      <c r="C60" s="497">
        <v>308645.04300000001</v>
      </c>
      <c r="D60" s="497">
        <v>625996.73596000008</v>
      </c>
      <c r="E60" s="497">
        <v>2619554.3455163995</v>
      </c>
      <c r="F60" s="497">
        <v>118772.63018080003</v>
      </c>
      <c r="G60" s="599">
        <v>3672968.7546571991</v>
      </c>
      <c r="J60" s="949"/>
      <c r="K60" s="949"/>
      <c r="L60" s="949"/>
      <c r="M60" s="949"/>
      <c r="N60" s="949"/>
    </row>
    <row r="61" spans="1:14" s="533" customFormat="1" ht="15" customHeight="1">
      <c r="A61" s="524" t="s">
        <v>364</v>
      </c>
      <c r="B61" s="524"/>
      <c r="C61" s="498">
        <v>240213.43599999999</v>
      </c>
      <c r="D61" s="498">
        <v>458105.87199999997</v>
      </c>
      <c r="E61" s="498">
        <v>2494847.9950000006</v>
      </c>
      <c r="F61" s="498">
        <v>114829.96399999998</v>
      </c>
      <c r="G61" s="738">
        <v>3307997.2670000005</v>
      </c>
      <c r="J61" s="949"/>
      <c r="K61" s="949"/>
      <c r="L61" s="949"/>
      <c r="M61" s="949"/>
      <c r="N61" s="949"/>
    </row>
    <row r="62" spans="1:14" s="533" customFormat="1" ht="3" customHeight="1">
      <c r="A62" s="524"/>
      <c r="B62" s="524"/>
      <c r="C62" s="599"/>
      <c r="D62" s="599"/>
      <c r="E62" s="599"/>
      <c r="F62" s="599"/>
      <c r="G62" s="599"/>
      <c r="I62" s="954"/>
      <c r="J62" s="953"/>
      <c r="K62" s="953"/>
      <c r="L62" s="953"/>
      <c r="M62" s="953"/>
      <c r="N62" s="953"/>
    </row>
    <row r="63" spans="1:14" s="533" customFormat="1" ht="15" hidden="1" customHeight="1">
      <c r="A63" s="524" t="s">
        <v>365</v>
      </c>
      <c r="B63" s="524"/>
      <c r="C63" s="498">
        <v>195788.2107503484</v>
      </c>
      <c r="D63" s="498">
        <v>396034.98946143378</v>
      </c>
      <c r="E63" s="498">
        <v>2799074.9178402848</v>
      </c>
      <c r="F63" s="498">
        <v>140316.04357863148</v>
      </c>
      <c r="G63" s="738">
        <v>3531214.1616306985</v>
      </c>
      <c r="J63" s="949"/>
      <c r="K63" s="949"/>
      <c r="L63" s="949"/>
      <c r="M63" s="949"/>
      <c r="N63" s="949"/>
    </row>
    <row r="64" spans="1:14" s="533" customFormat="1" ht="15" hidden="1" customHeight="1">
      <c r="A64" s="524" t="s">
        <v>366</v>
      </c>
      <c r="B64" s="524"/>
      <c r="C64" s="498">
        <v>138327.47500000001</v>
      </c>
      <c r="D64" s="498">
        <v>571404.94819000002</v>
      </c>
      <c r="E64" s="498">
        <v>2015074.9714000002</v>
      </c>
      <c r="F64" s="498">
        <v>105413.53942</v>
      </c>
      <c r="G64" s="738">
        <v>2830220.93401</v>
      </c>
      <c r="J64" s="949"/>
      <c r="K64" s="949"/>
      <c r="L64" s="949"/>
      <c r="M64" s="949"/>
      <c r="N64" s="949"/>
    </row>
    <row r="65" spans="1:14" s="533" customFormat="1" ht="15" hidden="1" customHeight="1">
      <c r="A65" s="524" t="s">
        <v>367</v>
      </c>
      <c r="B65" s="524"/>
      <c r="C65" s="498">
        <v>119105.97199999999</v>
      </c>
      <c r="D65" s="498">
        <v>325571.37699999998</v>
      </c>
      <c r="E65" s="498">
        <v>1923201.6020000002</v>
      </c>
      <c r="F65" s="498">
        <v>137992.992</v>
      </c>
      <c r="G65" s="738">
        <v>2505871.9430000004</v>
      </c>
      <c r="J65" s="949"/>
      <c r="K65" s="949"/>
      <c r="L65" s="949"/>
      <c r="M65" s="949"/>
      <c r="N65" s="949"/>
    </row>
    <row r="66" spans="1:14" s="533" customFormat="1" ht="15" hidden="1" customHeight="1">
      <c r="A66" s="524" t="s">
        <v>368</v>
      </c>
      <c r="B66" s="524"/>
      <c r="C66" s="498">
        <v>67553.880625000005</v>
      </c>
      <c r="D66" s="498">
        <v>232061.93789855592</v>
      </c>
      <c r="E66" s="498">
        <v>2136107.8048168202</v>
      </c>
      <c r="F66" s="498">
        <v>75737.241034962688</v>
      </c>
      <c r="G66" s="738">
        <v>2511460.8643753389</v>
      </c>
      <c r="J66" s="949"/>
      <c r="K66" s="949"/>
      <c r="L66" s="949"/>
      <c r="M66" s="949"/>
      <c r="N66" s="949"/>
    </row>
    <row r="67" spans="1:14" s="533" customFormat="1" ht="6" customHeight="1" thickBot="1">
      <c r="A67" s="693"/>
      <c r="B67" s="693"/>
      <c r="C67" s="694"/>
      <c r="D67" s="694"/>
      <c r="E67" s="694"/>
      <c r="F67" s="694"/>
      <c r="G67" s="694"/>
      <c r="J67" s="949"/>
      <c r="K67" s="949"/>
      <c r="L67" s="949"/>
      <c r="M67" s="949"/>
      <c r="N67" s="949"/>
    </row>
    <row r="68" spans="1:14" s="533" customFormat="1" ht="15" customHeight="1">
      <c r="A68" s="524"/>
      <c r="B68" s="524"/>
      <c r="C68" s="498"/>
      <c r="D68" s="498"/>
      <c r="E68" s="498"/>
      <c r="F68" s="498"/>
      <c r="G68" s="738"/>
      <c r="J68" s="949"/>
      <c r="K68" s="949"/>
      <c r="L68" s="949"/>
      <c r="M68" s="949"/>
      <c r="N68" s="949"/>
    </row>
    <row r="69" spans="1:14" s="533" customFormat="1" ht="15" customHeight="1">
      <c r="A69" s="524"/>
      <c r="B69" s="524"/>
      <c r="C69" s="498"/>
      <c r="D69" s="498"/>
      <c r="E69" s="498"/>
      <c r="F69" s="498"/>
      <c r="G69" s="738"/>
      <c r="J69" s="949"/>
      <c r="K69" s="949"/>
      <c r="L69" s="949"/>
      <c r="M69" s="949"/>
      <c r="N69" s="949"/>
    </row>
    <row r="70" spans="1:14" s="533" customFormat="1" ht="15" customHeight="1">
      <c r="A70" s="524"/>
      <c r="B70" s="524"/>
      <c r="C70" s="498"/>
      <c r="D70" s="498"/>
      <c r="E70" s="498"/>
      <c r="F70" s="498"/>
      <c r="G70" s="738"/>
      <c r="J70" s="949"/>
      <c r="K70" s="949"/>
      <c r="L70" s="949"/>
      <c r="M70" s="949"/>
      <c r="N70" s="949"/>
    </row>
    <row r="71" spans="1:14" s="533" customFormat="1" ht="15" customHeight="1">
      <c r="A71" s="524"/>
      <c r="B71" s="524"/>
      <c r="C71" s="498"/>
      <c r="D71" s="498"/>
      <c r="E71" s="498"/>
      <c r="F71" s="498"/>
      <c r="G71" s="738"/>
      <c r="J71" s="949"/>
      <c r="K71" s="949"/>
      <c r="L71" s="949"/>
      <c r="M71" s="949"/>
      <c r="N71" s="949"/>
    </row>
    <row r="72" spans="1:14" s="1197" customFormat="1" ht="8.25" customHeight="1">
      <c r="A72" s="524"/>
      <c r="B72" s="524"/>
      <c r="C72" s="1196"/>
      <c r="D72" s="1196"/>
      <c r="E72" s="1196"/>
      <c r="F72" s="1196"/>
      <c r="G72" s="1196"/>
      <c r="J72" s="1199"/>
      <c r="K72" s="1199"/>
      <c r="L72" s="1199"/>
      <c r="M72" s="1199"/>
      <c r="N72" s="1199"/>
    </row>
    <row r="73" spans="1:14" s="1197" customFormat="1" ht="14.1" customHeight="1">
      <c r="A73" s="524"/>
      <c r="B73" s="524"/>
      <c r="C73" s="498"/>
      <c r="D73" s="498"/>
      <c r="E73" s="498"/>
      <c r="F73" s="498"/>
      <c r="G73" s="498"/>
      <c r="J73" s="1199"/>
      <c r="K73" s="1199"/>
      <c r="L73" s="1199"/>
      <c r="M73" s="1199"/>
      <c r="N73" s="1199"/>
    </row>
    <row r="74" spans="1:14" s="1197" customFormat="1" ht="14.1" customHeight="1">
      <c r="A74" s="524"/>
      <c r="B74" s="524"/>
      <c r="C74" s="498"/>
      <c r="D74" s="498"/>
      <c r="E74" s="498"/>
      <c r="F74" s="498"/>
      <c r="G74" s="498"/>
      <c r="J74" s="1199"/>
      <c r="K74" s="1199"/>
      <c r="L74" s="1199"/>
      <c r="M74" s="1199"/>
      <c r="N74" s="1199"/>
    </row>
    <row r="75" spans="1:14" s="1197" customFormat="1" ht="14.1" customHeight="1">
      <c r="A75" s="524"/>
      <c r="B75" s="524"/>
      <c r="C75" s="498"/>
      <c r="D75" s="498"/>
      <c r="E75" s="498"/>
      <c r="F75" s="498"/>
      <c r="G75" s="498"/>
      <c r="J75" s="1199"/>
      <c r="K75" s="1199"/>
      <c r="L75" s="1199"/>
      <c r="M75" s="1199"/>
      <c r="N75" s="1199"/>
    </row>
    <row r="76" spans="1:14" s="1197" customFormat="1" ht="14.1" customHeight="1">
      <c r="A76" s="524"/>
      <c r="B76" s="524"/>
      <c r="C76" s="498"/>
      <c r="D76" s="498"/>
      <c r="E76" s="498"/>
      <c r="F76" s="498"/>
      <c r="G76" s="498"/>
      <c r="J76" s="1199"/>
      <c r="K76" s="1199"/>
      <c r="L76" s="1199"/>
      <c r="M76" s="1199"/>
      <c r="N76" s="1199"/>
    </row>
    <row r="77" spans="1:14" s="1197" customFormat="1" ht="14.1" customHeight="1">
      <c r="A77" s="524"/>
      <c r="B77" s="524"/>
      <c r="C77" s="498"/>
      <c r="D77" s="498"/>
      <c r="E77" s="498"/>
      <c r="F77" s="498"/>
      <c r="G77" s="498"/>
      <c r="J77" s="1199"/>
      <c r="K77" s="1199"/>
      <c r="L77" s="1199"/>
      <c r="M77" s="1199"/>
      <c r="N77" s="1199"/>
    </row>
    <row r="78" spans="1:14" s="1197" customFormat="1" ht="5.0999999999999996" customHeight="1">
      <c r="A78" s="524"/>
      <c r="B78" s="524"/>
      <c r="C78" s="1203"/>
      <c r="D78" s="1203"/>
      <c r="E78" s="1203"/>
      <c r="F78" s="1203"/>
      <c r="G78" s="1203"/>
      <c r="J78" s="1199"/>
      <c r="K78" s="1199"/>
      <c r="L78" s="1199"/>
      <c r="M78" s="1199"/>
      <c r="N78" s="1199"/>
    </row>
    <row r="79" spans="1:14" s="1197" customFormat="1" ht="5.0999999999999996" customHeight="1">
      <c r="A79" s="524"/>
      <c r="B79" s="524"/>
      <c r="C79" s="1203"/>
      <c r="D79" s="1203"/>
      <c r="E79" s="1203"/>
      <c r="F79" s="1203"/>
      <c r="G79" s="1203"/>
      <c r="J79" s="1199"/>
      <c r="K79" s="1199"/>
      <c r="L79" s="1199"/>
      <c r="M79" s="1199"/>
      <c r="N79" s="1199"/>
    </row>
    <row r="80" spans="1:14" s="1197" customFormat="1" ht="14.1" customHeight="1">
      <c r="A80" s="524"/>
      <c r="B80" s="524"/>
      <c r="C80" s="498"/>
      <c r="D80" s="498"/>
      <c r="E80" s="498"/>
      <c r="F80" s="498"/>
      <c r="G80" s="498"/>
      <c r="J80" s="1199"/>
      <c r="K80" s="1199"/>
      <c r="L80" s="1199"/>
      <c r="M80" s="1199"/>
      <c r="N80" s="1199"/>
    </row>
    <row r="81" spans="1:14" s="1197" customFormat="1" ht="14.1" customHeight="1">
      <c r="A81" s="524"/>
      <c r="B81" s="524"/>
      <c r="C81" s="498"/>
      <c r="D81" s="498"/>
      <c r="E81" s="498"/>
      <c r="F81" s="498"/>
      <c r="G81" s="498"/>
      <c r="J81" s="1199"/>
      <c r="K81" s="1199"/>
      <c r="L81" s="1199"/>
      <c r="M81" s="1199"/>
      <c r="N81" s="1199"/>
    </row>
    <row r="82" spans="1:14" s="1197" customFormat="1" ht="14.1" customHeight="1">
      <c r="A82" s="524"/>
      <c r="B82" s="524"/>
      <c r="C82" s="498"/>
      <c r="D82" s="498"/>
      <c r="E82" s="498"/>
      <c r="F82" s="498"/>
      <c r="G82" s="498"/>
      <c r="J82" s="1199"/>
      <c r="K82" s="1199"/>
      <c r="L82" s="1199"/>
      <c r="M82" s="1199"/>
      <c r="N82" s="1199"/>
    </row>
    <row r="83" spans="1:14" s="533" customFormat="1" ht="14.1" customHeight="1">
      <c r="A83" s="524"/>
      <c r="B83" s="524"/>
      <c r="C83" s="498"/>
      <c r="D83" s="498"/>
      <c r="E83" s="498"/>
      <c r="F83" s="498"/>
      <c r="G83" s="498"/>
      <c r="J83" s="949"/>
      <c r="K83" s="949"/>
      <c r="L83" s="949"/>
      <c r="M83" s="949"/>
      <c r="N83" s="949"/>
    </row>
  </sheetData>
  <mergeCells count="13">
    <mergeCell ref="A1:A2"/>
    <mergeCell ref="A36:B36"/>
    <mergeCell ref="A35:B35"/>
    <mergeCell ref="A34:B34"/>
    <mergeCell ref="A33:B33"/>
    <mergeCell ref="A23:B23"/>
    <mergeCell ref="A31:B31"/>
    <mergeCell ref="A30:B30"/>
    <mergeCell ref="A29:B29"/>
    <mergeCell ref="A28:B28"/>
    <mergeCell ref="A26:B26"/>
    <mergeCell ref="A25:B25"/>
    <mergeCell ref="A24:B24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92" firstPageNumber="31" orientation="portrait" useFirstPageNumber="1" r:id="rId1"/>
  <headerFooter>
    <oddFooter>&amp;C&amp;"Arial,Regular"&amp;P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116"/>
  <sheetViews>
    <sheetView zoomScale="90" zoomScaleNormal="90" zoomScalePageLayoutView="70" workbookViewId="0">
      <selection activeCell="F7" sqref="F7"/>
    </sheetView>
  </sheetViews>
  <sheetFormatPr defaultColWidth="8.85546875" defaultRowHeight="15"/>
  <cols>
    <col min="1" max="1" width="7.42578125" style="397" customWidth="1"/>
    <col min="2" max="9" width="11.85546875" style="385" customWidth="1"/>
    <col min="10" max="10" width="13.28515625" style="385" customWidth="1"/>
    <col min="11" max="11" width="13.140625" customWidth="1"/>
    <col min="12" max="12" width="10.7109375" style="385" customWidth="1"/>
    <col min="13" max="13" width="14" style="385" customWidth="1"/>
    <col min="14" max="14" width="12.140625" style="385" customWidth="1"/>
    <col min="15" max="17" width="8.85546875" style="385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>
      <c r="B1" s="432" t="s">
        <v>206</v>
      </c>
      <c r="C1" s="432"/>
      <c r="D1" s="432"/>
      <c r="E1" s="432"/>
      <c r="F1" s="432"/>
      <c r="G1" s="432"/>
      <c r="H1" s="432"/>
      <c r="I1" s="432"/>
      <c r="J1" s="432"/>
      <c r="L1" s="433" t="s">
        <v>423</v>
      </c>
      <c r="M1" s="433"/>
      <c r="N1" s="433"/>
      <c r="O1" s="433"/>
      <c r="P1" s="433"/>
      <c r="Q1" s="433"/>
    </row>
    <row r="2" spans="1:19" ht="53.25" customHeight="1">
      <c r="A2" s="428" t="s">
        <v>169</v>
      </c>
      <c r="B2" s="404" t="s">
        <v>325</v>
      </c>
      <c r="C2" s="404" t="s">
        <v>326</v>
      </c>
      <c r="D2" s="404" t="s">
        <v>324</v>
      </c>
      <c r="E2" s="404" t="s">
        <v>433</v>
      </c>
      <c r="F2" s="404" t="s">
        <v>428</v>
      </c>
      <c r="G2" s="404" t="s">
        <v>325</v>
      </c>
      <c r="H2" s="404" t="s">
        <v>326</v>
      </c>
      <c r="I2" s="404" t="s">
        <v>324</v>
      </c>
      <c r="J2" s="404" t="s">
        <v>433</v>
      </c>
      <c r="K2" s="658" t="s">
        <v>191</v>
      </c>
      <c r="L2" s="605" t="s">
        <v>325</v>
      </c>
      <c r="M2" s="605" t="s">
        <v>326</v>
      </c>
      <c r="N2" s="605" t="s">
        <v>324</v>
      </c>
      <c r="O2" s="605" t="s">
        <v>433</v>
      </c>
      <c r="P2" s="605" t="s">
        <v>432</v>
      </c>
      <c r="Q2" s="605" t="s">
        <v>488</v>
      </c>
    </row>
    <row r="3" spans="1:19" s="396" customFormat="1" ht="60">
      <c r="A3" s="398" t="s">
        <v>196</v>
      </c>
      <c r="B3" s="399" t="s">
        <v>398</v>
      </c>
      <c r="C3" s="399" t="s">
        <v>399</v>
      </c>
      <c r="D3" s="399" t="s">
        <v>400</v>
      </c>
      <c r="E3" s="399" t="s">
        <v>434</v>
      </c>
      <c r="F3" s="399" t="s">
        <v>429</v>
      </c>
      <c r="G3" s="399" t="s">
        <v>398</v>
      </c>
      <c r="H3" s="399" t="s">
        <v>399</v>
      </c>
      <c r="I3" s="399" t="s">
        <v>400</v>
      </c>
      <c r="J3" s="399" t="s">
        <v>434</v>
      </c>
      <c r="K3" s="396" t="s">
        <v>205</v>
      </c>
      <c r="L3" s="399" t="s">
        <v>398</v>
      </c>
      <c r="M3" s="399" t="s">
        <v>399</v>
      </c>
      <c r="N3" s="399" t="s">
        <v>400</v>
      </c>
      <c r="O3" s="399" t="s">
        <v>434</v>
      </c>
      <c r="P3" s="399" t="s">
        <v>430</v>
      </c>
      <c r="Q3" s="399" t="s">
        <v>474</v>
      </c>
      <c r="R3" s="396" t="s">
        <v>479</v>
      </c>
    </row>
    <row r="4" spans="1:19">
      <c r="A4" s="397" t="s">
        <v>323</v>
      </c>
      <c r="B4" s="385">
        <v>3478.8814749999997</v>
      </c>
      <c r="C4" s="385">
        <v>3450.3391350000002</v>
      </c>
      <c r="D4" s="385">
        <v>4483.5196320000005</v>
      </c>
      <c r="E4" s="385">
        <v>525.36938600000008</v>
      </c>
      <c r="F4" s="385">
        <v>11938.109628</v>
      </c>
      <c r="G4" s="385">
        <f>B4/1000</f>
        <v>3.4788814749999997</v>
      </c>
      <c r="H4" s="385">
        <f>C4/1000</f>
        <v>3.4503391350000001</v>
      </c>
      <c r="I4" s="385">
        <f>D4/1000</f>
        <v>4.4835196320000001</v>
      </c>
      <c r="J4" s="385">
        <f>E4/1000</f>
        <v>0.52536938600000005</v>
      </c>
      <c r="K4" s="385">
        <f>F4/1000</f>
        <v>11.938109627999999</v>
      </c>
      <c r="Q4" s="410"/>
    </row>
    <row r="5" spans="1:19">
      <c r="A5" s="397" t="s">
        <v>322</v>
      </c>
      <c r="B5" s="385">
        <v>3796.8489219999992</v>
      </c>
      <c r="C5" s="385">
        <v>3829.0375749999998</v>
      </c>
      <c r="D5" s="385">
        <v>4919.1983980000005</v>
      </c>
      <c r="E5" s="385">
        <v>753.19229800000005</v>
      </c>
      <c r="F5" s="385">
        <v>13298.277193</v>
      </c>
      <c r="G5" s="385">
        <f t="shared" ref="G5:G48" si="0">B5/1000</f>
        <v>3.7968489219999992</v>
      </c>
      <c r="H5" s="385">
        <f t="shared" ref="H5:H48" si="1">C5/1000</f>
        <v>3.8290375749999996</v>
      </c>
      <c r="I5" s="385">
        <f t="shared" ref="I5:I48" si="2">D5/1000</f>
        <v>4.9191983980000007</v>
      </c>
      <c r="J5" s="385">
        <f t="shared" ref="J5:K48" si="3">E5/1000</f>
        <v>0.75319229800000009</v>
      </c>
      <c r="K5" s="385">
        <f t="shared" ref="K5:K17" si="4">F5/1000</f>
        <v>13.298277193000001</v>
      </c>
      <c r="Q5" s="410">
        <f>(F5-F4)/F4*100</f>
        <v>11.393491996503551</v>
      </c>
    </row>
    <row r="6" spans="1:19">
      <c r="A6" s="397" t="s">
        <v>321</v>
      </c>
      <c r="B6" s="385">
        <v>3847.1807140000005</v>
      </c>
      <c r="C6" s="385">
        <v>4192.7009369999996</v>
      </c>
      <c r="D6" s="385">
        <v>5198.545427</v>
      </c>
      <c r="E6" s="385">
        <v>998.26034100000004</v>
      </c>
      <c r="F6" s="385">
        <v>14236.687419</v>
      </c>
      <c r="G6" s="385">
        <f t="shared" si="0"/>
        <v>3.8471807140000007</v>
      </c>
      <c r="H6" s="385">
        <f t="shared" si="1"/>
        <v>4.1927009369999997</v>
      </c>
      <c r="I6" s="385">
        <f t="shared" si="2"/>
        <v>5.198545427</v>
      </c>
      <c r="J6" s="385">
        <f t="shared" si="3"/>
        <v>0.99826034100000005</v>
      </c>
      <c r="K6" s="385">
        <f t="shared" si="4"/>
        <v>14.236687418999999</v>
      </c>
      <c r="Q6" s="410">
        <f>(F6-F5)/F5*100</f>
        <v>7.0566300610274846</v>
      </c>
      <c r="S6" s="387" t="s">
        <v>494</v>
      </c>
    </row>
    <row r="7" spans="1:19">
      <c r="A7" s="397" t="s">
        <v>320</v>
      </c>
      <c r="B7" s="385">
        <v>3496.40292</v>
      </c>
      <c r="C7" s="385">
        <v>4150.0514089999997</v>
      </c>
      <c r="D7" s="385">
        <v>5124.1513499999992</v>
      </c>
      <c r="E7" s="385">
        <v>817.49008499999991</v>
      </c>
      <c r="F7" s="385">
        <v>13588.095764</v>
      </c>
      <c r="G7" s="385">
        <f t="shared" si="0"/>
        <v>3.49640292</v>
      </c>
      <c r="H7" s="385">
        <f t="shared" si="1"/>
        <v>4.1500514089999996</v>
      </c>
      <c r="I7" s="385">
        <f t="shared" si="2"/>
        <v>5.1241513499999991</v>
      </c>
      <c r="J7" s="385">
        <f t="shared" si="3"/>
        <v>0.81749008499999987</v>
      </c>
      <c r="K7" s="385">
        <f t="shared" si="4"/>
        <v>13.588095764</v>
      </c>
      <c r="Q7" s="410">
        <f>(F7-F6)/F6*100</f>
        <v>-4.5557764661911637</v>
      </c>
    </row>
    <row r="8" spans="1:19">
      <c r="A8" s="397" t="s">
        <v>292</v>
      </c>
      <c r="B8" s="385">
        <v>3355.9132059999997</v>
      </c>
      <c r="C8" s="385">
        <v>4366.674</v>
      </c>
      <c r="D8" s="385">
        <v>4410.9480000000003</v>
      </c>
      <c r="E8" s="385">
        <v>1040.069</v>
      </c>
      <c r="F8" s="385">
        <v>13173.604206</v>
      </c>
      <c r="G8" s="385">
        <f t="shared" si="0"/>
        <v>3.3559132059999999</v>
      </c>
      <c r="H8" s="385">
        <f t="shared" si="1"/>
        <v>4.3666739999999997</v>
      </c>
      <c r="I8" s="385">
        <f t="shared" si="2"/>
        <v>4.4109480000000003</v>
      </c>
      <c r="J8" s="385">
        <f t="shared" si="3"/>
        <v>1.0400689999999999</v>
      </c>
      <c r="K8" s="385">
        <f t="shared" si="4"/>
        <v>13.173604206</v>
      </c>
      <c r="L8" s="385">
        <f t="shared" ref="L8:L33" si="5">(B8-B4)/B4*100</f>
        <v>-3.5347070569571497</v>
      </c>
      <c r="M8" s="385">
        <f t="shared" ref="M8:M33" si="6">(C8-C4)/C4*100</f>
        <v>26.557820235836026</v>
      </c>
      <c r="N8" s="385">
        <f t="shared" ref="N8:N33" si="7">(D8-D4)/D4*100</f>
        <v>-1.6186308515755847</v>
      </c>
      <c r="O8" s="385">
        <f t="shared" ref="O8:O33" si="8">(E8-E4)/E4*100</f>
        <v>97.969091408002186</v>
      </c>
      <c r="P8" s="385">
        <f t="shared" ref="P8:P15" si="9">(F8-F4)/F4*100</f>
        <v>10.349164285627213</v>
      </c>
      <c r="Q8" s="410">
        <f t="shared" ref="Q8:Q32" si="10">(F8-F7)/F7*100</f>
        <v>-3.0504020960622347</v>
      </c>
    </row>
    <row r="9" spans="1:19">
      <c r="A9" s="397" t="s">
        <v>293</v>
      </c>
      <c r="B9" s="385">
        <v>3633.8049999999998</v>
      </c>
      <c r="C9" s="385">
        <v>4538.6229999999996</v>
      </c>
      <c r="D9" s="385">
        <v>3884.692</v>
      </c>
      <c r="E9" s="385">
        <v>1088.2529999999999</v>
      </c>
      <c r="F9" s="385">
        <v>13145.373</v>
      </c>
      <c r="G9" s="385">
        <f t="shared" si="0"/>
        <v>3.6338049999999997</v>
      </c>
      <c r="H9" s="385">
        <f t="shared" si="1"/>
        <v>4.5386229999999994</v>
      </c>
      <c r="I9" s="385">
        <f t="shared" si="2"/>
        <v>3.8846919999999998</v>
      </c>
      <c r="J9" s="385">
        <f t="shared" si="3"/>
        <v>1.0882529999999999</v>
      </c>
      <c r="K9" s="385">
        <f t="shared" si="4"/>
        <v>13.145372999999999</v>
      </c>
      <c r="L9" s="385">
        <f t="shared" si="5"/>
        <v>-4.2941904023433102</v>
      </c>
      <c r="M9" s="385">
        <f t="shared" si="6"/>
        <v>18.531691348053688</v>
      </c>
      <c r="N9" s="385">
        <f t="shared" si="7"/>
        <v>-21.029979161251148</v>
      </c>
      <c r="O9" s="385">
        <f t="shared" si="8"/>
        <v>44.485412674785458</v>
      </c>
      <c r="P9" s="385">
        <f t="shared" si="9"/>
        <v>-1.1498045256605618</v>
      </c>
      <c r="Q9" s="410">
        <f t="shared" si="10"/>
        <v>-0.21430130705720082</v>
      </c>
    </row>
    <row r="10" spans="1:19">
      <c r="A10" s="397" t="s">
        <v>294</v>
      </c>
      <c r="B10" s="385">
        <v>4073</v>
      </c>
      <c r="C10" s="385">
        <v>5588.1030000000001</v>
      </c>
      <c r="D10" s="385">
        <v>4686.2070000000003</v>
      </c>
      <c r="E10" s="385">
        <v>1081.0039999999999</v>
      </c>
      <c r="F10" s="385">
        <v>15428.313999999998</v>
      </c>
      <c r="G10" s="385">
        <f t="shared" si="0"/>
        <v>4.0730000000000004</v>
      </c>
      <c r="H10" s="385">
        <f t="shared" si="1"/>
        <v>5.5881030000000003</v>
      </c>
      <c r="I10" s="385">
        <f t="shared" si="2"/>
        <v>4.6862070000000005</v>
      </c>
      <c r="J10" s="385">
        <f t="shared" si="3"/>
        <v>1.0810039999999999</v>
      </c>
      <c r="K10" s="385">
        <f t="shared" si="4"/>
        <v>15.428313999999999</v>
      </c>
      <c r="L10" s="385">
        <f t="shared" si="5"/>
        <v>5.8697343012309409</v>
      </c>
      <c r="M10" s="385">
        <f t="shared" si="6"/>
        <v>33.281697978641219</v>
      </c>
      <c r="N10" s="385">
        <f t="shared" si="7"/>
        <v>-9.8554188704216497</v>
      </c>
      <c r="O10" s="385">
        <f t="shared" si="8"/>
        <v>8.2887855603992051</v>
      </c>
      <c r="P10" s="385">
        <f t="shared" si="9"/>
        <v>8.3701112901423791</v>
      </c>
      <c r="Q10" s="410">
        <f t="shared" si="10"/>
        <v>17.366878824967529</v>
      </c>
    </row>
    <row r="11" spans="1:19">
      <c r="A11" s="397" t="s">
        <v>295</v>
      </c>
      <c r="B11" s="385">
        <v>4396.8029999999999</v>
      </c>
      <c r="C11" s="385">
        <v>5806.7470000000003</v>
      </c>
      <c r="D11" s="385">
        <v>5190.8969999999999</v>
      </c>
      <c r="E11" s="385">
        <v>1177.885</v>
      </c>
      <c r="F11" s="385">
        <v>16572.331999999999</v>
      </c>
      <c r="G11" s="385">
        <f t="shared" si="0"/>
        <v>4.3968030000000002</v>
      </c>
      <c r="H11" s="385">
        <f t="shared" si="1"/>
        <v>5.8067470000000005</v>
      </c>
      <c r="I11" s="385">
        <f t="shared" si="2"/>
        <v>5.1908969999999997</v>
      </c>
      <c r="J11" s="385">
        <f t="shared" si="3"/>
        <v>1.1778850000000001</v>
      </c>
      <c r="K11" s="385">
        <f t="shared" si="4"/>
        <v>16.572331999999999</v>
      </c>
      <c r="L11" s="385">
        <f t="shared" si="5"/>
        <v>25.75218304645507</v>
      </c>
      <c r="M11" s="385">
        <f t="shared" si="6"/>
        <v>39.919881170802157</v>
      </c>
      <c r="N11" s="385">
        <f t="shared" si="7"/>
        <v>1.3025698391988512</v>
      </c>
      <c r="O11" s="385">
        <f t="shared" si="8"/>
        <v>44.085539581804241</v>
      </c>
      <c r="P11" s="385">
        <f t="shared" si="9"/>
        <v>21.96213721061908</v>
      </c>
      <c r="Q11" s="410">
        <f t="shared" si="10"/>
        <v>7.415055203050704</v>
      </c>
    </row>
    <row r="12" spans="1:19">
      <c r="A12" s="397" t="s">
        <v>296</v>
      </c>
      <c r="B12" s="385">
        <v>3592</v>
      </c>
      <c r="C12" s="385">
        <v>5738</v>
      </c>
      <c r="D12" s="385">
        <v>4835</v>
      </c>
      <c r="E12" s="385">
        <v>1367</v>
      </c>
      <c r="F12" s="385">
        <v>15532</v>
      </c>
      <c r="G12" s="385">
        <f t="shared" si="0"/>
        <v>3.5920000000000001</v>
      </c>
      <c r="H12" s="385">
        <f t="shared" si="1"/>
        <v>5.7380000000000004</v>
      </c>
      <c r="I12" s="385">
        <f t="shared" si="2"/>
        <v>4.835</v>
      </c>
      <c r="J12" s="385">
        <f t="shared" si="3"/>
        <v>1.367</v>
      </c>
      <c r="K12" s="385">
        <f t="shared" si="4"/>
        <v>15.532</v>
      </c>
      <c r="L12" s="385">
        <f t="shared" si="5"/>
        <v>7.03494934189309</v>
      </c>
      <c r="M12" s="385">
        <f t="shared" si="6"/>
        <v>31.404359473594777</v>
      </c>
      <c r="N12" s="385">
        <f t="shared" si="7"/>
        <v>9.6136250075947309</v>
      </c>
      <c r="O12" s="385">
        <f t="shared" si="8"/>
        <v>31.433587579285611</v>
      </c>
      <c r="P12" s="385">
        <f t="shared" si="9"/>
        <v>17.902433966597037</v>
      </c>
      <c r="Q12" s="410">
        <f t="shared" si="10"/>
        <v>-6.2775232839892334</v>
      </c>
    </row>
    <row r="13" spans="1:19">
      <c r="A13" s="397" t="s">
        <v>297</v>
      </c>
      <c r="B13" s="385">
        <v>3589</v>
      </c>
      <c r="C13" s="385">
        <v>6201</v>
      </c>
      <c r="D13" s="385">
        <v>4316</v>
      </c>
      <c r="E13" s="385">
        <v>1531</v>
      </c>
      <c r="F13" s="385">
        <v>15637</v>
      </c>
      <c r="G13" s="385">
        <f t="shared" si="0"/>
        <v>3.589</v>
      </c>
      <c r="H13" s="385">
        <f t="shared" si="1"/>
        <v>6.2009999999999996</v>
      </c>
      <c r="I13" s="385">
        <f t="shared" si="2"/>
        <v>4.3159999999999998</v>
      </c>
      <c r="J13" s="385">
        <f t="shared" si="3"/>
        <v>1.5309999999999999</v>
      </c>
      <c r="K13" s="385">
        <f t="shared" si="4"/>
        <v>15.637</v>
      </c>
      <c r="L13" s="385">
        <f t="shared" si="5"/>
        <v>-1.233005073194622</v>
      </c>
      <c r="M13" s="385">
        <f t="shared" si="6"/>
        <v>36.6273426984352</v>
      </c>
      <c r="N13" s="385">
        <f t="shared" si="7"/>
        <v>11.102759240629629</v>
      </c>
      <c r="O13" s="385">
        <f t="shared" si="8"/>
        <v>40.684197516570144</v>
      </c>
      <c r="P13" s="385">
        <f t="shared" si="9"/>
        <v>18.954403195710007</v>
      </c>
      <c r="Q13" s="410">
        <f t="shared" si="10"/>
        <v>0.67602369302086018</v>
      </c>
    </row>
    <row r="14" spans="1:19">
      <c r="A14" s="397" t="s">
        <v>298</v>
      </c>
      <c r="B14" s="385">
        <v>3155</v>
      </c>
      <c r="C14" s="385">
        <v>6323</v>
      </c>
      <c r="D14" s="385">
        <v>4196</v>
      </c>
      <c r="E14" s="385">
        <v>1191</v>
      </c>
      <c r="F14" s="385">
        <v>14865</v>
      </c>
      <c r="G14" s="385">
        <f t="shared" si="0"/>
        <v>3.1549999999999998</v>
      </c>
      <c r="H14" s="385">
        <f t="shared" si="1"/>
        <v>6.3230000000000004</v>
      </c>
      <c r="I14" s="385">
        <f t="shared" si="2"/>
        <v>4.1959999999999997</v>
      </c>
      <c r="J14" s="385">
        <f t="shared" si="3"/>
        <v>1.1910000000000001</v>
      </c>
      <c r="K14" s="385">
        <f t="shared" si="4"/>
        <v>14.865</v>
      </c>
      <c r="L14" s="385">
        <f t="shared" si="5"/>
        <v>-22.538669285538916</v>
      </c>
      <c r="M14" s="385">
        <f t="shared" si="6"/>
        <v>13.151099756035276</v>
      </c>
      <c r="N14" s="385">
        <f t="shared" si="7"/>
        <v>-10.460634794835148</v>
      </c>
      <c r="O14" s="385">
        <f t="shared" si="8"/>
        <v>10.175355502847362</v>
      </c>
      <c r="P14" s="385">
        <f t="shared" si="9"/>
        <v>-3.6511701797098408</v>
      </c>
      <c r="Q14" s="410">
        <f t="shared" si="10"/>
        <v>-4.9370083775660296</v>
      </c>
    </row>
    <row r="15" spans="1:19">
      <c r="A15" s="397" t="s">
        <v>299</v>
      </c>
      <c r="B15" s="385">
        <v>2762</v>
      </c>
      <c r="C15" s="385">
        <v>6058</v>
      </c>
      <c r="D15" s="385">
        <v>3859</v>
      </c>
      <c r="E15" s="385">
        <v>1303</v>
      </c>
      <c r="F15" s="385">
        <v>13982</v>
      </c>
      <c r="G15" s="385">
        <f t="shared" si="0"/>
        <v>2.762</v>
      </c>
      <c r="H15" s="385">
        <f t="shared" si="1"/>
        <v>6.0579999999999998</v>
      </c>
      <c r="I15" s="385">
        <f t="shared" si="2"/>
        <v>3.859</v>
      </c>
      <c r="J15" s="385">
        <f t="shared" si="3"/>
        <v>1.3029999999999999</v>
      </c>
      <c r="K15" s="385">
        <f t="shared" si="4"/>
        <v>13.981999999999999</v>
      </c>
      <c r="L15" s="385">
        <f t="shared" si="5"/>
        <v>-37.181629470321958</v>
      </c>
      <c r="M15" s="385">
        <f t="shared" si="6"/>
        <v>4.3269148802246713</v>
      </c>
      <c r="N15" s="385">
        <f t="shared" si="7"/>
        <v>-25.658320710274158</v>
      </c>
      <c r="O15" s="385">
        <f t="shared" si="8"/>
        <v>10.62200469485561</v>
      </c>
      <c r="P15" s="385">
        <f t="shared" si="9"/>
        <v>-15.630461663452063</v>
      </c>
      <c r="Q15" s="410">
        <f t="shared" si="10"/>
        <v>-5.940127817019845</v>
      </c>
    </row>
    <row r="16" spans="1:19">
      <c r="A16" s="397" t="s">
        <v>300</v>
      </c>
      <c r="B16" s="385">
        <v>2896.3071248130004</v>
      </c>
      <c r="C16" s="385">
        <v>6292.7342071201801</v>
      </c>
      <c r="D16" s="385">
        <v>3675.3858295781301</v>
      </c>
      <c r="E16" s="385">
        <v>1406</v>
      </c>
      <c r="F16" s="385">
        <v>14270.42716151131</v>
      </c>
      <c r="G16" s="385">
        <f t="shared" si="0"/>
        <v>2.8963071248130006</v>
      </c>
      <c r="H16" s="385">
        <f t="shared" si="1"/>
        <v>6.2927342071201799</v>
      </c>
      <c r="I16" s="385">
        <f t="shared" si="2"/>
        <v>3.6753858295781301</v>
      </c>
      <c r="J16" s="385">
        <f t="shared" si="3"/>
        <v>1.4059999999999999</v>
      </c>
      <c r="K16" s="385">
        <f t="shared" si="4"/>
        <v>14.270427161511311</v>
      </c>
      <c r="L16" s="385">
        <f t="shared" si="5"/>
        <v>-19.367841736831835</v>
      </c>
      <c r="M16" s="385">
        <f t="shared" si="6"/>
        <v>9.6677275552488702</v>
      </c>
      <c r="N16" s="385">
        <f t="shared" si="7"/>
        <v>-23.983747061465767</v>
      </c>
      <c r="O16" s="385">
        <f t="shared" si="8"/>
        <v>2.8529626920263351</v>
      </c>
      <c r="P16" s="385">
        <v>-8.1</v>
      </c>
      <c r="Q16" s="410">
        <f t="shared" si="10"/>
        <v>2.0628462416772297</v>
      </c>
      <c r="R16">
        <v>19.100000000000001</v>
      </c>
    </row>
    <row r="17" spans="1:18">
      <c r="A17" s="397" t="s">
        <v>301</v>
      </c>
      <c r="B17" s="385">
        <v>2903.9902585360001</v>
      </c>
      <c r="C17" s="385">
        <v>7210.0265697603209</v>
      </c>
      <c r="D17" s="385">
        <v>4462.1651050399996</v>
      </c>
      <c r="E17" s="385">
        <v>1415.8374459977001</v>
      </c>
      <c r="F17" s="385">
        <v>15992.01937933402</v>
      </c>
      <c r="G17" s="385">
        <f t="shared" si="0"/>
        <v>2.903990258536</v>
      </c>
      <c r="H17" s="385">
        <f t="shared" si="1"/>
        <v>7.2100265697603207</v>
      </c>
      <c r="I17" s="385">
        <f t="shared" si="2"/>
        <v>4.4621651050399995</v>
      </c>
      <c r="J17" s="385">
        <f t="shared" si="3"/>
        <v>1.4158374459977001</v>
      </c>
      <c r="K17" s="385">
        <f t="shared" si="4"/>
        <v>15.992019379334021</v>
      </c>
      <c r="L17" s="385">
        <f t="shared" si="5"/>
        <v>-19.086367831262187</v>
      </c>
      <c r="M17" s="385">
        <f t="shared" si="6"/>
        <v>16.271997577170147</v>
      </c>
      <c r="N17" s="385">
        <f t="shared" si="7"/>
        <v>3.3865872344763583</v>
      </c>
      <c r="O17" s="385">
        <f t="shared" si="8"/>
        <v>-7.5220479426714491</v>
      </c>
      <c r="P17" s="385">
        <v>2.2999999999999998</v>
      </c>
      <c r="Q17" s="410">
        <f t="shared" si="10"/>
        <v>12.064055254533704</v>
      </c>
      <c r="R17">
        <v>18.5</v>
      </c>
    </row>
    <row r="18" spans="1:18">
      <c r="A18" s="397" t="s">
        <v>302</v>
      </c>
      <c r="B18" s="385">
        <v>3214.8204880349995</v>
      </c>
      <c r="C18" s="385">
        <v>6609.2245319203994</v>
      </c>
      <c r="D18" s="385">
        <v>3576.1048415847204</v>
      </c>
      <c r="E18" s="385">
        <v>1489.093894334</v>
      </c>
      <c r="F18" s="385">
        <v>14889.24375587412</v>
      </c>
      <c r="G18" s="385">
        <f t="shared" si="0"/>
        <v>3.2148204880349995</v>
      </c>
      <c r="H18" s="385">
        <f t="shared" si="1"/>
        <v>6.6092245319203995</v>
      </c>
      <c r="I18" s="385">
        <f t="shared" si="2"/>
        <v>3.5761048415847205</v>
      </c>
      <c r="J18" s="385">
        <f t="shared" si="3"/>
        <v>1.489093894334</v>
      </c>
      <c r="K18" s="385">
        <f t="shared" ref="K18:K29" si="11">F18/1000</f>
        <v>14.889243755874121</v>
      </c>
      <c r="L18" s="385">
        <f t="shared" si="5"/>
        <v>1.8960535034865125</v>
      </c>
      <c r="M18" s="385">
        <f t="shared" si="6"/>
        <v>4.5267204162644212</v>
      </c>
      <c r="N18" s="385">
        <f t="shared" si="7"/>
        <v>-14.773478513233549</v>
      </c>
      <c r="O18" s="385">
        <f t="shared" si="8"/>
        <v>25.028874419311503</v>
      </c>
      <c r="P18" s="385">
        <v>0.2</v>
      </c>
      <c r="Q18" s="410">
        <f t="shared" si="10"/>
        <v>-6.8957871879831645</v>
      </c>
      <c r="R18">
        <v>14.6</v>
      </c>
    </row>
    <row r="19" spans="1:18">
      <c r="A19" s="397" t="s">
        <v>303</v>
      </c>
      <c r="B19" s="385">
        <v>3293.2347841831597</v>
      </c>
      <c r="C19" s="385">
        <v>6979.4506876455498</v>
      </c>
      <c r="D19" s="385">
        <v>4029.74312751653</v>
      </c>
      <c r="E19" s="385">
        <v>1338.6267204154399</v>
      </c>
      <c r="F19" s="385">
        <v>15641.055319760679</v>
      </c>
      <c r="G19" s="385">
        <f t="shared" si="0"/>
        <v>3.2932347841831597</v>
      </c>
      <c r="H19" s="385">
        <f t="shared" si="1"/>
        <v>6.9794506876455502</v>
      </c>
      <c r="I19" s="385">
        <f t="shared" si="2"/>
        <v>4.0297431275165296</v>
      </c>
      <c r="J19" s="385">
        <f t="shared" si="3"/>
        <v>1.3386267204154398</v>
      </c>
      <c r="K19" s="385">
        <f t="shared" si="11"/>
        <v>15.641055319760678</v>
      </c>
      <c r="L19" s="385">
        <f t="shared" si="5"/>
        <v>19.233699644574937</v>
      </c>
      <c r="M19" s="385">
        <f t="shared" si="6"/>
        <v>15.210476851197589</v>
      </c>
      <c r="N19" s="385">
        <f t="shared" si="7"/>
        <v>4.424543340671935</v>
      </c>
      <c r="O19" s="385">
        <f t="shared" si="8"/>
        <v>2.7342072460045954</v>
      </c>
      <c r="P19" s="385">
        <v>11.9</v>
      </c>
      <c r="Q19" s="410">
        <f t="shared" si="10"/>
        <v>5.0493603047498832</v>
      </c>
      <c r="R19">
        <v>16.100000000000001</v>
      </c>
    </row>
    <row r="20" spans="1:18">
      <c r="A20" s="397" t="s">
        <v>304</v>
      </c>
      <c r="B20" s="385">
        <v>3490.9636641703396</v>
      </c>
      <c r="C20" s="385">
        <v>6578.1999274410991</v>
      </c>
      <c r="D20" s="385">
        <v>4362.9989189401404</v>
      </c>
      <c r="E20" s="385">
        <v>1087.2851136940001</v>
      </c>
      <c r="F20" s="385">
        <v>15519.44762424558</v>
      </c>
      <c r="G20" s="385">
        <f t="shared" si="0"/>
        <v>3.4909636641703394</v>
      </c>
      <c r="H20" s="385">
        <f t="shared" si="1"/>
        <v>6.5781999274410987</v>
      </c>
      <c r="I20" s="385">
        <f t="shared" si="2"/>
        <v>4.3629989189401401</v>
      </c>
      <c r="J20" s="385">
        <f t="shared" si="3"/>
        <v>1.087285113694</v>
      </c>
      <c r="K20" s="385">
        <f t="shared" si="11"/>
        <v>15.519447624245581</v>
      </c>
      <c r="L20" s="385">
        <f t="shared" si="5"/>
        <v>20.53154288310267</v>
      </c>
      <c r="M20" s="385">
        <f t="shared" si="6"/>
        <v>4.5364337810091637</v>
      </c>
      <c r="N20" s="385">
        <f t="shared" si="7"/>
        <v>18.708596083392315</v>
      </c>
      <c r="O20" s="385">
        <f t="shared" si="8"/>
        <v>-22.668199595021331</v>
      </c>
      <c r="P20" s="385">
        <v>8.8000000000000007</v>
      </c>
      <c r="Q20" s="410">
        <f t="shared" si="10"/>
        <v>-0.77749034850264243</v>
      </c>
      <c r="R20">
        <v>8</v>
      </c>
    </row>
    <row r="21" spans="1:18">
      <c r="A21" s="397" t="s">
        <v>305</v>
      </c>
      <c r="B21" s="385">
        <v>3774.9690000000001</v>
      </c>
      <c r="C21" s="385">
        <v>6513.47</v>
      </c>
      <c r="D21" s="385">
        <v>3529.7089999999998</v>
      </c>
      <c r="E21" s="385">
        <v>1222</v>
      </c>
      <c r="F21" s="385">
        <v>15040.148000000001</v>
      </c>
      <c r="G21" s="385">
        <f t="shared" si="0"/>
        <v>3.774969</v>
      </c>
      <c r="H21" s="385">
        <f t="shared" si="1"/>
        <v>6.5134699999999999</v>
      </c>
      <c r="I21" s="385">
        <f t="shared" si="2"/>
        <v>3.529709</v>
      </c>
      <c r="J21" s="385">
        <f t="shared" si="3"/>
        <v>1.222</v>
      </c>
      <c r="K21" s="385">
        <f t="shared" si="11"/>
        <v>15.040148</v>
      </c>
      <c r="L21" s="385">
        <f t="shared" si="5"/>
        <v>29.992481514145641</v>
      </c>
      <c r="M21" s="385">
        <f t="shared" si="6"/>
        <v>-9.6609431743533207</v>
      </c>
      <c r="N21" s="385">
        <f t="shared" si="7"/>
        <v>-20.896943145084297</v>
      </c>
      <c r="O21" s="385">
        <f t="shared" si="8"/>
        <v>-13.690656829683467</v>
      </c>
      <c r="P21" s="385">
        <v>-6</v>
      </c>
      <c r="Q21" s="410">
        <f t="shared" si="10"/>
        <v>-3.0883806940189253</v>
      </c>
      <c r="R21">
        <v>5.9</v>
      </c>
    </row>
    <row r="22" spans="1:18">
      <c r="A22" s="397" t="s">
        <v>306</v>
      </c>
      <c r="B22" s="385">
        <v>4180.4184538059999</v>
      </c>
      <c r="C22" s="385">
        <v>6166.3687634869611</v>
      </c>
      <c r="D22" s="385">
        <v>4354.9588569580001</v>
      </c>
      <c r="E22" s="385">
        <v>1335.4664865537998</v>
      </c>
      <c r="F22" s="385">
        <v>16037.212560804761</v>
      </c>
      <c r="G22" s="385">
        <f t="shared" si="0"/>
        <v>4.1804184538060003</v>
      </c>
      <c r="H22" s="385">
        <f t="shared" si="1"/>
        <v>6.1663687634869611</v>
      </c>
      <c r="I22" s="385">
        <f t="shared" si="2"/>
        <v>4.3549588569580004</v>
      </c>
      <c r="J22" s="385">
        <f t="shared" si="3"/>
        <v>1.3354664865537997</v>
      </c>
      <c r="K22" s="385">
        <f t="shared" si="11"/>
        <v>16.037212560804761</v>
      </c>
      <c r="L22" s="385">
        <f t="shared" si="5"/>
        <v>30.035828419185069</v>
      </c>
      <c r="M22" s="385">
        <f t="shared" si="6"/>
        <v>-6.7005707900312554</v>
      </c>
      <c r="N22" s="385">
        <f t="shared" si="7"/>
        <v>21.779395456094548</v>
      </c>
      <c r="O22" s="385">
        <f t="shared" si="8"/>
        <v>-10.316838203739351</v>
      </c>
      <c r="P22" s="385">
        <v>7.7</v>
      </c>
      <c r="Q22" s="410">
        <f t="shared" si="10"/>
        <v>6.6293533867137464</v>
      </c>
      <c r="R22">
        <v>9.5</v>
      </c>
    </row>
    <row r="23" spans="1:18">
      <c r="A23" s="397" t="s">
        <v>307</v>
      </c>
      <c r="B23" s="385">
        <v>4609.9891750065108</v>
      </c>
      <c r="C23" s="385">
        <v>5958.483395614001</v>
      </c>
      <c r="D23" s="385">
        <v>6056.8548296620002</v>
      </c>
      <c r="E23" s="385">
        <v>1035.81390038</v>
      </c>
      <c r="F23" s="385">
        <v>17661.141300662512</v>
      </c>
      <c r="G23" s="385">
        <f t="shared" si="0"/>
        <v>4.6099891750065112</v>
      </c>
      <c r="H23" s="385">
        <f t="shared" si="1"/>
        <v>5.9584833956140013</v>
      </c>
      <c r="I23" s="385">
        <f t="shared" si="2"/>
        <v>6.056854829662</v>
      </c>
      <c r="J23" s="385">
        <f t="shared" si="3"/>
        <v>1.03581390038</v>
      </c>
      <c r="K23" s="385">
        <f t="shared" si="11"/>
        <v>17.661141300662511</v>
      </c>
      <c r="L23" s="385">
        <f t="shared" si="5"/>
        <v>39.983617236994334</v>
      </c>
      <c r="M23" s="385">
        <f t="shared" si="6"/>
        <v>-14.628189777725362</v>
      </c>
      <c r="N23" s="385">
        <f t="shared" si="7"/>
        <v>50.303744879012889</v>
      </c>
      <c r="O23" s="385">
        <f t="shared" si="8"/>
        <v>-22.621154606973825</v>
      </c>
      <c r="P23" s="385">
        <v>12.9</v>
      </c>
      <c r="Q23" s="410">
        <f t="shared" si="10"/>
        <v>10.126003716048897</v>
      </c>
      <c r="R23">
        <v>13.6</v>
      </c>
    </row>
    <row r="24" spans="1:18">
      <c r="A24" s="397" t="s">
        <v>308</v>
      </c>
      <c r="B24" s="385">
        <v>4885.1685953149999</v>
      </c>
      <c r="C24" s="385">
        <v>6806.5515811260011</v>
      </c>
      <c r="D24" s="385">
        <v>5118.8434260419999</v>
      </c>
      <c r="E24" s="385">
        <v>915.34288435000008</v>
      </c>
      <c r="F24" s="385">
        <v>17725.906486833002</v>
      </c>
      <c r="G24" s="385">
        <f t="shared" si="0"/>
        <v>4.8851685953150001</v>
      </c>
      <c r="H24" s="385">
        <f t="shared" si="1"/>
        <v>6.8065515811260013</v>
      </c>
      <c r="I24" s="385">
        <f t="shared" si="2"/>
        <v>5.1188434260419999</v>
      </c>
      <c r="J24" s="385">
        <f t="shared" si="3"/>
        <v>0.91534288435000011</v>
      </c>
      <c r="K24" s="385">
        <f t="shared" si="11"/>
        <v>17.725906486833001</v>
      </c>
      <c r="L24" s="385">
        <f t="shared" si="5"/>
        <v>39.93753774793317</v>
      </c>
      <c r="M24" s="385">
        <f t="shared" si="6"/>
        <v>3.4713395184650477</v>
      </c>
      <c r="N24" s="385">
        <f t="shared" si="7"/>
        <v>17.323967324875461</v>
      </c>
      <c r="O24" s="385">
        <f t="shared" si="8"/>
        <v>-15.813904483602681</v>
      </c>
      <c r="P24" s="385">
        <v>14.2</v>
      </c>
      <c r="Q24" s="410">
        <f t="shared" si="10"/>
        <v>0.36671008440468839</v>
      </c>
      <c r="R24">
        <v>22.2</v>
      </c>
    </row>
    <row r="25" spans="1:18">
      <c r="A25" s="397" t="s">
        <v>309</v>
      </c>
      <c r="B25" s="385">
        <v>5161.8305452322002</v>
      </c>
      <c r="C25" s="385">
        <v>7085.6317598876003</v>
      </c>
      <c r="D25" s="385">
        <v>7049.685435447198</v>
      </c>
      <c r="E25" s="385">
        <v>1051.707705453</v>
      </c>
      <c r="F25" s="385">
        <v>20348.855446019996</v>
      </c>
      <c r="G25" s="385">
        <f t="shared" si="0"/>
        <v>5.1618305452322</v>
      </c>
      <c r="H25" s="385">
        <f t="shared" si="1"/>
        <v>7.0856317598876002</v>
      </c>
      <c r="I25" s="385">
        <f t="shared" si="2"/>
        <v>7.0496854354471976</v>
      </c>
      <c r="J25" s="385">
        <f t="shared" si="3"/>
        <v>1.051707705453</v>
      </c>
      <c r="K25" s="385">
        <f t="shared" si="11"/>
        <v>20.348855446019996</v>
      </c>
      <c r="L25" s="385">
        <f t="shared" si="5"/>
        <v>36.738355870795232</v>
      </c>
      <c r="M25" s="385">
        <f t="shared" si="6"/>
        <v>8.7842848725425924</v>
      </c>
      <c r="N25" s="385">
        <f t="shared" si="7"/>
        <v>99.724267225632431</v>
      </c>
      <c r="O25" s="385">
        <f t="shared" si="8"/>
        <v>-13.935539651963991</v>
      </c>
      <c r="P25" s="385">
        <v>35.299999999999997</v>
      </c>
      <c r="Q25" s="410">
        <f t="shared" si="10"/>
        <v>14.797262758524358</v>
      </c>
      <c r="R25">
        <v>27.4</v>
      </c>
    </row>
    <row r="26" spans="1:18">
      <c r="A26" s="397" t="s">
        <v>310</v>
      </c>
      <c r="B26" s="385">
        <v>5060.6538293135063</v>
      </c>
      <c r="C26" s="385">
        <v>7158.3807072884028</v>
      </c>
      <c r="D26" s="385">
        <v>7200.5310330208949</v>
      </c>
      <c r="E26" s="385">
        <v>981.76716191403523</v>
      </c>
      <c r="F26" s="385">
        <v>20401.332731536841</v>
      </c>
      <c r="G26" s="385">
        <f t="shared" si="0"/>
        <v>5.0606538293135062</v>
      </c>
      <c r="H26" s="385">
        <f t="shared" si="1"/>
        <v>7.1583807072884031</v>
      </c>
      <c r="I26" s="385">
        <f t="shared" si="2"/>
        <v>7.2005310330208951</v>
      </c>
      <c r="J26" s="385">
        <f t="shared" si="3"/>
        <v>0.98176716191403524</v>
      </c>
      <c r="K26" s="385">
        <f t="shared" si="11"/>
        <v>20.40133273153684</v>
      </c>
      <c r="L26" s="385">
        <f t="shared" si="5"/>
        <v>21.056154670499772</v>
      </c>
      <c r="M26" s="385">
        <f t="shared" si="6"/>
        <v>16.087457332676262</v>
      </c>
      <c r="N26" s="385">
        <f t="shared" si="7"/>
        <v>65.340965770927326</v>
      </c>
      <c r="O26" s="385">
        <f t="shared" si="8"/>
        <v>-26.485076802825152</v>
      </c>
      <c r="P26" s="385">
        <v>27.2</v>
      </c>
      <c r="Q26" s="410">
        <f t="shared" si="10"/>
        <v>0.25788814341943156</v>
      </c>
      <c r="R26">
        <v>22</v>
      </c>
    </row>
    <row r="27" spans="1:18">
      <c r="A27" s="397" t="s">
        <v>319</v>
      </c>
      <c r="B27" s="385">
        <v>5760.2151343634996</v>
      </c>
      <c r="C27" s="385">
        <v>6431.0201469361491</v>
      </c>
      <c r="D27" s="385">
        <v>8835</v>
      </c>
      <c r="E27" s="385">
        <v>1164.5343434078</v>
      </c>
      <c r="F27" s="385">
        <v>22190.769624707445</v>
      </c>
      <c r="G27" s="385">
        <f t="shared" si="0"/>
        <v>5.7602151343634995</v>
      </c>
      <c r="H27" s="385">
        <f t="shared" si="1"/>
        <v>6.4310201469361488</v>
      </c>
      <c r="I27" s="385">
        <f t="shared" si="2"/>
        <v>8.8350000000000009</v>
      </c>
      <c r="J27" s="385">
        <f t="shared" si="3"/>
        <v>1.1645343434077999</v>
      </c>
      <c r="K27" s="385">
        <f t="shared" si="11"/>
        <v>22.190769624707446</v>
      </c>
      <c r="L27" s="385">
        <f t="shared" si="5"/>
        <v>24.950730157741951</v>
      </c>
      <c r="M27" s="385">
        <f t="shared" si="6"/>
        <v>7.9304870039577384</v>
      </c>
      <c r="N27" s="385">
        <f t="shared" si="7"/>
        <v>45.867785318754834</v>
      </c>
      <c r="O27" s="385">
        <f t="shared" si="8"/>
        <v>12.426985482679607</v>
      </c>
      <c r="P27" s="385">
        <v>25.6</v>
      </c>
      <c r="Q27" s="410">
        <f t="shared" si="10"/>
        <v>8.771176455567792</v>
      </c>
      <c r="R27">
        <v>19.8</v>
      </c>
    </row>
    <row r="28" spans="1:18">
      <c r="A28" s="397" t="s">
        <v>406</v>
      </c>
      <c r="B28" s="385">
        <v>5412.6659634302596</v>
      </c>
      <c r="C28" s="385">
        <v>6713.9435907920897</v>
      </c>
      <c r="D28" s="385">
        <v>7603</v>
      </c>
      <c r="E28" s="385">
        <v>884.23721169463897</v>
      </c>
      <c r="F28" s="385">
        <v>20613.846765916987</v>
      </c>
      <c r="G28" s="385">
        <f t="shared" si="0"/>
        <v>5.4126659634302596</v>
      </c>
      <c r="H28" s="385">
        <f t="shared" si="1"/>
        <v>6.7139435907920895</v>
      </c>
      <c r="I28" s="385">
        <f t="shared" si="2"/>
        <v>7.6029999999999998</v>
      </c>
      <c r="J28" s="385">
        <f t="shared" si="3"/>
        <v>0.88423721169463898</v>
      </c>
      <c r="K28" s="385">
        <f t="shared" si="11"/>
        <v>20.613846765916989</v>
      </c>
      <c r="L28" s="385">
        <f t="shared" si="5"/>
        <v>10.797935789179167</v>
      </c>
      <c r="M28" s="385">
        <f t="shared" si="6"/>
        <v>-1.3605713440959681</v>
      </c>
      <c r="N28" s="385">
        <f t="shared" si="7"/>
        <v>48.529645609395075</v>
      </c>
      <c r="O28" s="385">
        <f t="shared" si="8"/>
        <v>-3.3982536148133984</v>
      </c>
      <c r="P28" s="385">
        <v>16.3</v>
      </c>
      <c r="Q28" s="410">
        <f t="shared" si="10"/>
        <v>-7.1062107599670412</v>
      </c>
      <c r="R28">
        <v>14.8</v>
      </c>
    </row>
    <row r="29" spans="1:18">
      <c r="A29" s="397" t="s">
        <v>343</v>
      </c>
      <c r="B29" s="385">
        <v>6484.4197080000004</v>
      </c>
      <c r="C29" s="385">
        <v>7122.6126100000001</v>
      </c>
      <c r="D29" s="385">
        <v>8024.6045599999998</v>
      </c>
      <c r="E29" s="385">
        <v>1085.862676</v>
      </c>
      <c r="F29" s="385">
        <v>22717.499554000002</v>
      </c>
      <c r="G29" s="385">
        <f t="shared" si="0"/>
        <v>6.4844197080000008</v>
      </c>
      <c r="H29" s="385">
        <f t="shared" si="1"/>
        <v>7.12261261</v>
      </c>
      <c r="I29" s="385">
        <f t="shared" si="2"/>
        <v>8.0246045600000002</v>
      </c>
      <c r="J29" s="385">
        <f t="shared" si="3"/>
        <v>1.0858626759999999</v>
      </c>
      <c r="K29" s="385">
        <f t="shared" si="11"/>
        <v>22.717499554000003</v>
      </c>
      <c r="L29" s="385">
        <f t="shared" si="5"/>
        <v>25.622483171002752</v>
      </c>
      <c r="M29" s="385">
        <f t="shared" si="6"/>
        <v>0.52191323745825668</v>
      </c>
      <c r="N29" s="385">
        <f t="shared" si="7"/>
        <v>13.829257113384347</v>
      </c>
      <c r="O29" s="385">
        <f t="shared" si="8"/>
        <v>3.2475725308381618</v>
      </c>
      <c r="P29" s="385">
        <v>11.6</v>
      </c>
      <c r="Q29" s="410">
        <f t="shared" si="10"/>
        <v>10.205047180040177</v>
      </c>
      <c r="R29">
        <v>11.6</v>
      </c>
    </row>
    <row r="30" spans="1:18">
      <c r="A30" s="397" t="s">
        <v>408</v>
      </c>
      <c r="B30" s="385">
        <v>6253.0199315719001</v>
      </c>
      <c r="C30" s="385">
        <v>7869.0114229277297</v>
      </c>
      <c r="D30" s="385">
        <v>7667.4707696522401</v>
      </c>
      <c r="E30" s="385">
        <v>1062.1270825276099</v>
      </c>
      <c r="F30" s="385">
        <v>22851.629206679481</v>
      </c>
      <c r="G30" s="385">
        <f t="shared" si="0"/>
        <v>6.2530199315718997</v>
      </c>
      <c r="H30" s="385">
        <f t="shared" si="1"/>
        <v>7.8690114229277297</v>
      </c>
      <c r="I30" s="385">
        <f t="shared" si="2"/>
        <v>7.6674707696522404</v>
      </c>
      <c r="J30" s="385">
        <f t="shared" si="3"/>
        <v>1.0621270825276099</v>
      </c>
      <c r="K30" s="385">
        <f>F30/1000</f>
        <v>22.85162920667948</v>
      </c>
      <c r="L30" s="385">
        <f t="shared" si="5"/>
        <v>23.561502969274269</v>
      </c>
      <c r="M30" s="385">
        <f t="shared" si="6"/>
        <v>9.9272551251121435</v>
      </c>
      <c r="N30" s="385">
        <f t="shared" si="7"/>
        <v>6.4847958364460556</v>
      </c>
      <c r="O30" s="385">
        <f t="shared" si="8"/>
        <v>8.1852320724301322</v>
      </c>
      <c r="P30" s="385">
        <v>12</v>
      </c>
      <c r="Q30" s="410">
        <f t="shared" si="10"/>
        <v>0.59042436585351443</v>
      </c>
      <c r="R30">
        <v>12.4</v>
      </c>
    </row>
    <row r="31" spans="1:18">
      <c r="A31" s="397" t="s">
        <v>404</v>
      </c>
      <c r="B31" s="385">
        <v>6813.1203195355802</v>
      </c>
      <c r="C31" s="385">
        <v>7597.8198305723899</v>
      </c>
      <c r="D31" s="385">
        <v>9006.3487555174015</v>
      </c>
      <c r="E31" s="385">
        <v>1275.07500007665</v>
      </c>
      <c r="F31" s="385">
        <v>24692.363905702019</v>
      </c>
      <c r="G31" s="385">
        <f t="shared" si="0"/>
        <v>6.8131203195355798</v>
      </c>
      <c r="H31" s="385">
        <f t="shared" si="1"/>
        <v>7.5978198305723899</v>
      </c>
      <c r="I31" s="385">
        <f t="shared" si="2"/>
        <v>9.0063487555174007</v>
      </c>
      <c r="J31" s="385">
        <f t="shared" si="3"/>
        <v>1.27507500007665</v>
      </c>
      <c r="K31" s="385">
        <f t="shared" si="3"/>
        <v>24.69236390570202</v>
      </c>
      <c r="L31" s="385">
        <f t="shared" si="5"/>
        <v>18.27892119672412</v>
      </c>
      <c r="M31" s="385">
        <f t="shared" si="6"/>
        <v>18.143306302533116</v>
      </c>
      <c r="N31" s="385">
        <f t="shared" si="7"/>
        <v>1.9394313018381608</v>
      </c>
      <c r="O31" s="385">
        <f t="shared" si="8"/>
        <v>9.4922624905481712</v>
      </c>
      <c r="P31" s="385">
        <v>11.3</v>
      </c>
      <c r="Q31" s="410">
        <f t="shared" si="10"/>
        <v>8.0551573910734344</v>
      </c>
      <c r="R31">
        <v>11.9</v>
      </c>
    </row>
    <row r="32" spans="1:18" s="841" customFormat="1">
      <c r="A32" s="840" t="s">
        <v>407</v>
      </c>
      <c r="B32" s="405">
        <v>7201.8258490000007</v>
      </c>
      <c r="C32" s="405">
        <v>8052.350512</v>
      </c>
      <c r="D32" s="405">
        <v>8399.454792999999</v>
      </c>
      <c r="E32" s="405">
        <v>1319.7078819999999</v>
      </c>
      <c r="F32" s="405">
        <v>24973.339036000001</v>
      </c>
      <c r="G32" s="405">
        <f t="shared" si="0"/>
        <v>7.2018258490000004</v>
      </c>
      <c r="H32" s="405">
        <f t="shared" si="1"/>
        <v>8.0523505120000003</v>
      </c>
      <c r="I32" s="405">
        <f t="shared" si="2"/>
        <v>8.3994547929999985</v>
      </c>
      <c r="J32" s="405">
        <f t="shared" si="3"/>
        <v>1.3197078819999999</v>
      </c>
      <c r="K32" s="405">
        <f t="shared" si="3"/>
        <v>24.973339036000002</v>
      </c>
      <c r="L32" s="405">
        <f t="shared" si="5"/>
        <v>33.055058221916703</v>
      </c>
      <c r="M32" s="405">
        <f t="shared" si="6"/>
        <v>19.934735868848865</v>
      </c>
      <c r="N32" s="405">
        <f t="shared" si="7"/>
        <v>10.47553325003287</v>
      </c>
      <c r="O32" s="405">
        <f t="shared" si="8"/>
        <v>49.248172837103546</v>
      </c>
      <c r="P32" s="405">
        <v>21.1</v>
      </c>
      <c r="Q32" s="410">
        <f t="shared" si="10"/>
        <v>1.137902921611724</v>
      </c>
      <c r="R32" s="841">
        <v>21.4</v>
      </c>
    </row>
    <row r="33" spans="1:45">
      <c r="A33" s="397" t="s">
        <v>344</v>
      </c>
      <c r="B33" s="385">
        <v>7657.1450000000004</v>
      </c>
      <c r="C33" s="385">
        <v>8156.5889999999999</v>
      </c>
      <c r="D33" s="385">
        <v>8167.0150000000003</v>
      </c>
      <c r="E33" s="385">
        <v>1192.067</v>
      </c>
      <c r="F33" s="385">
        <v>25172.815999999999</v>
      </c>
      <c r="G33" s="385">
        <f t="shared" si="0"/>
        <v>7.6571450000000008</v>
      </c>
      <c r="H33" s="385">
        <f t="shared" si="1"/>
        <v>8.1565890000000003</v>
      </c>
      <c r="I33" s="385">
        <f t="shared" si="2"/>
        <v>8.167015000000001</v>
      </c>
      <c r="J33" s="385">
        <f t="shared" si="3"/>
        <v>1.192067</v>
      </c>
      <c r="K33" s="385">
        <f t="shared" si="3"/>
        <v>25.172815999999997</v>
      </c>
      <c r="L33" s="385">
        <f t="shared" si="5"/>
        <v>18.085277400430723</v>
      </c>
      <c r="M33" s="385">
        <f t="shared" si="6"/>
        <v>14.516813515146373</v>
      </c>
      <c r="N33" s="385">
        <f t="shared" si="7"/>
        <v>1.77467237089625</v>
      </c>
      <c r="O33" s="385">
        <f t="shared" si="8"/>
        <v>9.7806404389204786</v>
      </c>
      <c r="P33" s="385">
        <v>10.8</v>
      </c>
      <c r="Q33" s="410">
        <f t="shared" ref="Q33:Q38" si="12">(F33-F32)/F32*100</f>
        <v>0.79875968412731735</v>
      </c>
      <c r="R33">
        <v>12.1</v>
      </c>
    </row>
    <row r="34" spans="1:45">
      <c r="A34" s="397" t="s">
        <v>409</v>
      </c>
      <c r="B34" s="385">
        <v>7597.9959929999995</v>
      </c>
      <c r="C34" s="385">
        <v>8723.9657349999998</v>
      </c>
      <c r="D34" s="385">
        <v>7837.9674129999994</v>
      </c>
      <c r="E34" s="385">
        <v>1140.7192929999999</v>
      </c>
      <c r="F34" s="385">
        <v>25300.648433999995</v>
      </c>
      <c r="G34" s="385">
        <f t="shared" si="0"/>
        <v>7.5979959929999996</v>
      </c>
      <c r="H34" s="385">
        <f t="shared" si="1"/>
        <v>8.7239657350000002</v>
      </c>
      <c r="I34" s="385">
        <f t="shared" si="2"/>
        <v>7.8379674129999994</v>
      </c>
      <c r="J34" s="385">
        <f t="shared" si="3"/>
        <v>1.1407192929999999</v>
      </c>
      <c r="K34" s="385">
        <f t="shared" si="3"/>
        <v>25.300648433999996</v>
      </c>
      <c r="L34" s="385">
        <v>21.50922396132513</v>
      </c>
      <c r="M34" s="385">
        <v>10.864824895046059</v>
      </c>
      <c r="N34" s="385">
        <v>2.22363603944319</v>
      </c>
      <c r="O34" s="385">
        <v>7.3995110157024913</v>
      </c>
      <c r="P34" s="385">
        <v>10.7</v>
      </c>
      <c r="Q34" s="410">
        <f t="shared" si="12"/>
        <v>0.50781936355470236</v>
      </c>
      <c r="R34" s="385">
        <v>12</v>
      </c>
      <c r="AG34" t="s">
        <v>191</v>
      </c>
      <c r="AH34" t="s">
        <v>514</v>
      </c>
      <c r="AN34" t="s">
        <v>515</v>
      </c>
      <c r="AO34" t="s">
        <v>516</v>
      </c>
      <c r="AP34" t="s">
        <v>106</v>
      </c>
      <c r="AQ34" t="s">
        <v>517</v>
      </c>
      <c r="AR34" t="s">
        <v>518</v>
      </c>
    </row>
    <row r="35" spans="1:45">
      <c r="A35" s="397" t="s">
        <v>403</v>
      </c>
      <c r="B35" s="385">
        <v>8059.2468410000001</v>
      </c>
      <c r="C35" s="405">
        <v>9381.9320070000012</v>
      </c>
      <c r="D35" s="405">
        <v>8285.0832719999999</v>
      </c>
      <c r="E35" s="385">
        <v>1373.1478329999998</v>
      </c>
      <c r="F35" s="385">
        <v>27099.409953000002</v>
      </c>
      <c r="G35" s="385">
        <f t="shared" si="0"/>
        <v>8.0592468410000002</v>
      </c>
      <c r="H35" s="385">
        <f t="shared" si="1"/>
        <v>9.3819320070000014</v>
      </c>
      <c r="I35" s="385">
        <f t="shared" si="2"/>
        <v>8.2850832719999996</v>
      </c>
      <c r="J35" s="385">
        <f t="shared" si="3"/>
        <v>1.3731478329999998</v>
      </c>
      <c r="K35" s="385">
        <f t="shared" si="3"/>
        <v>27.099409953000002</v>
      </c>
      <c r="L35" s="385">
        <f t="shared" ref="L35:O36" si="13">(B35-B31)/B31*100</f>
        <v>18.290100027902675</v>
      </c>
      <c r="M35" s="385">
        <f t="shared" si="13"/>
        <v>23.481896336217851</v>
      </c>
      <c r="N35" s="385">
        <f t="shared" si="13"/>
        <v>-8.0084116560059417</v>
      </c>
      <c r="O35" s="385">
        <f t="shared" si="13"/>
        <v>7.6915344522835296</v>
      </c>
      <c r="P35" s="385">
        <v>9.6999999999999993</v>
      </c>
      <c r="Q35" s="410">
        <f t="shared" si="12"/>
        <v>7.1095471078233761</v>
      </c>
      <c r="R35">
        <v>11.3</v>
      </c>
      <c r="AG35" t="s">
        <v>205</v>
      </c>
      <c r="AH35" t="s">
        <v>522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519</v>
      </c>
    </row>
    <row r="36" spans="1:45">
      <c r="A36" s="397" t="s">
        <v>410</v>
      </c>
      <c r="B36" s="385">
        <v>8606.1646739843745</v>
      </c>
      <c r="C36" s="405">
        <v>10006.007680101564</v>
      </c>
      <c r="D36" s="405">
        <v>8752.7020791582017</v>
      </c>
      <c r="E36" s="385">
        <v>1375.9193039941406</v>
      </c>
      <c r="F36" s="385">
        <v>28740.793737238284</v>
      </c>
      <c r="G36" s="385">
        <f t="shared" si="0"/>
        <v>8.6061646739843738</v>
      </c>
      <c r="H36" s="385">
        <f t="shared" si="1"/>
        <v>10.006007680101565</v>
      </c>
      <c r="I36" s="385">
        <f t="shared" si="2"/>
        <v>8.7527020791582011</v>
      </c>
      <c r="J36" s="385">
        <f t="shared" si="3"/>
        <v>1.3759193039941406</v>
      </c>
      <c r="K36" s="385">
        <f t="shared" si="3"/>
        <v>28.740793737238285</v>
      </c>
      <c r="L36" s="385">
        <f t="shared" si="13"/>
        <v>19.499760955471746</v>
      </c>
      <c r="M36" s="385">
        <f t="shared" si="13"/>
        <v>24.261948920257879</v>
      </c>
      <c r="N36" s="385">
        <f t="shared" si="13"/>
        <v>4.2055978020453733</v>
      </c>
      <c r="O36" s="385">
        <f t="shared" si="13"/>
        <v>4.2593836682215604</v>
      </c>
      <c r="P36" s="385">
        <v>15.1</v>
      </c>
      <c r="Q36" s="410">
        <f t="shared" si="12"/>
        <v>6.0568986080694156</v>
      </c>
      <c r="R36">
        <v>12.9</v>
      </c>
      <c r="AF36" s="438">
        <v>2013</v>
      </c>
      <c r="AG36" s="691">
        <v>90.874903932591522</v>
      </c>
      <c r="AH36" s="691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519</v>
      </c>
    </row>
    <row r="37" spans="1:45">
      <c r="A37" s="397" t="s">
        <v>414</v>
      </c>
      <c r="B37" s="385">
        <v>8253.3298640000012</v>
      </c>
      <c r="C37" s="405">
        <v>9417.8950780000014</v>
      </c>
      <c r="D37" s="405">
        <v>8287.7414509999999</v>
      </c>
      <c r="E37" s="385">
        <v>1280.1722619999998</v>
      </c>
      <c r="F37" s="385">
        <v>27239.138655000002</v>
      </c>
      <c r="G37" s="385">
        <f t="shared" si="0"/>
        <v>8.2533298640000012</v>
      </c>
      <c r="H37" s="385">
        <f t="shared" si="1"/>
        <v>9.4178950780000008</v>
      </c>
      <c r="I37" s="385">
        <f t="shared" si="2"/>
        <v>8.2877414510000005</v>
      </c>
      <c r="J37" s="385">
        <f t="shared" si="3"/>
        <v>1.2801722619999998</v>
      </c>
      <c r="K37" s="385">
        <f t="shared" si="3"/>
        <v>27.239138655000001</v>
      </c>
      <c r="L37" s="385">
        <v>7.7859941792926826</v>
      </c>
      <c r="M37" s="385">
        <v>15.463646360016442</v>
      </c>
      <c r="N37" s="385">
        <v>1.4782200228602438</v>
      </c>
      <c r="O37" s="385">
        <v>7.390965608476689</v>
      </c>
      <c r="P37" s="385">
        <v>8.1999999999999993</v>
      </c>
      <c r="Q37" s="410">
        <f t="shared" si="12"/>
        <v>-5.2248211930648516</v>
      </c>
      <c r="R37" s="385">
        <v>8.6999999999999993</v>
      </c>
      <c r="AB37" s="385"/>
      <c r="AF37" s="438">
        <v>2014</v>
      </c>
      <c r="AG37" s="691">
        <v>102.54621293800001</v>
      </c>
      <c r="AH37" s="691">
        <v>12.843269704104387</v>
      </c>
      <c r="AM37" s="756">
        <v>2019</v>
      </c>
      <c r="AN37">
        <f>'p25 Jadual 7'!C11/1000</f>
        <v>35.751888116740005</v>
      </c>
      <c r="AO37">
        <f>'p25 Jadual 7'!F11/1000</f>
        <v>37.557524479095001</v>
      </c>
      <c r="AP37">
        <f>'p25 Jadual 7'!I11/1000</f>
        <v>65.599291180251299</v>
      </c>
      <c r="AQ37">
        <f>'p25 Jadual 7'!L11/1000</f>
        <v>7.4630121850100002</v>
      </c>
      <c r="AR37">
        <f>SUM(AN37:AQ37)</f>
        <v>146.3717159610963</v>
      </c>
      <c r="AS37" s="756" t="s">
        <v>519</v>
      </c>
    </row>
    <row r="38" spans="1:45">
      <c r="A38" s="397" t="s">
        <v>420</v>
      </c>
      <c r="B38" s="385">
        <v>8227.0234340000006</v>
      </c>
      <c r="C38" s="405">
        <v>9936.7297499999986</v>
      </c>
      <c r="D38" s="405">
        <v>9330.159948999999</v>
      </c>
      <c r="E38" s="385">
        <v>1340.2389329999996</v>
      </c>
      <c r="F38" s="385">
        <v>28834.152065999999</v>
      </c>
      <c r="G38" s="385">
        <f t="shared" si="0"/>
        <v>8.2270234340000012</v>
      </c>
      <c r="H38" s="385">
        <f t="shared" si="1"/>
        <v>9.9367297499999978</v>
      </c>
      <c r="I38" s="385">
        <f t="shared" si="2"/>
        <v>9.3301599489999987</v>
      </c>
      <c r="J38" s="385">
        <f t="shared" si="3"/>
        <v>1.3402389329999997</v>
      </c>
      <c r="K38" s="385">
        <f t="shared" si="3"/>
        <v>28.834152065999998</v>
      </c>
      <c r="L38" s="385">
        <v>8.2788598675166618</v>
      </c>
      <c r="M38" s="385">
        <v>13.901521989414359</v>
      </c>
      <c r="N38" s="385">
        <v>19.038003826413711</v>
      </c>
      <c r="O38" s="385">
        <v>17.490686904687934</v>
      </c>
      <c r="P38" s="385">
        <v>14</v>
      </c>
      <c r="Q38" s="410">
        <f t="shared" si="12"/>
        <v>5.8555941551669308</v>
      </c>
      <c r="R38" s="385">
        <v>12.9</v>
      </c>
      <c r="AB38" s="385"/>
      <c r="AF38" s="438" t="s">
        <v>510</v>
      </c>
      <c r="AG38" s="691">
        <v>114.94302279499999</v>
      </c>
      <c r="AH38" s="691">
        <v>12.088998220241606</v>
      </c>
      <c r="AM38" s="756">
        <v>2020</v>
      </c>
      <c r="AN38">
        <f>'p25 Jadual 7'!C9/1000</f>
        <v>26.844940832538487</v>
      </c>
      <c r="AO38">
        <f>'p25 Jadual 7'!F9/1000</f>
        <v>31.390856000719097</v>
      </c>
      <c r="AP38">
        <f>'p25 Jadual 7'!I9/1000</f>
        <v>43.829576209647712</v>
      </c>
      <c r="AQ38">
        <f>'p25 Jadual 7'!L9/1000</f>
        <v>9.9169866380429958</v>
      </c>
      <c r="AR38">
        <f>SUM(AN38:AQ38)</f>
        <v>111.98235968094829</v>
      </c>
      <c r="AS38" t="s">
        <v>519</v>
      </c>
    </row>
    <row r="39" spans="1:45">
      <c r="A39" s="397" t="s">
        <v>422</v>
      </c>
      <c r="B39" s="385">
        <v>8759.7198079999998</v>
      </c>
      <c r="C39" s="405">
        <v>9719.1007489999993</v>
      </c>
      <c r="D39" s="405">
        <v>10216.800734999999</v>
      </c>
      <c r="E39" s="385">
        <v>1433.317045</v>
      </c>
      <c r="F39" s="385">
        <v>30128.938336999996</v>
      </c>
      <c r="G39" s="385">
        <f t="shared" si="0"/>
        <v>8.7597198079999998</v>
      </c>
      <c r="H39" s="385">
        <f t="shared" si="1"/>
        <v>9.719100748999999</v>
      </c>
      <c r="I39" s="385">
        <f t="shared" si="2"/>
        <v>10.216800735</v>
      </c>
      <c r="J39" s="385">
        <f t="shared" si="3"/>
        <v>1.4333170449999999</v>
      </c>
      <c r="K39" s="385">
        <f t="shared" si="3"/>
        <v>30.128938336999997</v>
      </c>
      <c r="L39" s="385">
        <v>8.6915437735008521</v>
      </c>
      <c r="M39" s="385">
        <v>3.5938092681596001</v>
      </c>
      <c r="N39" s="385">
        <v>23.315607092669413</v>
      </c>
      <c r="O39" s="385">
        <v>4.3818451701988197</v>
      </c>
      <c r="P39" s="385">
        <v>11.2</v>
      </c>
      <c r="Q39" s="410">
        <f>(F39-F38)/F38*100</f>
        <v>4.4904607149060372</v>
      </c>
      <c r="R39" s="385">
        <v>10.5</v>
      </c>
      <c r="AB39" s="385"/>
      <c r="AF39" s="438" t="s">
        <v>511</v>
      </c>
      <c r="AG39" s="691">
        <v>126.83800451399999</v>
      </c>
      <c r="AH39" s="691">
        <v>10.348589614016504</v>
      </c>
      <c r="AJ39" s="866"/>
    </row>
    <row r="40" spans="1:45">
      <c r="A40" s="397" t="s">
        <v>431</v>
      </c>
      <c r="B40" s="385">
        <v>9330.9213850000015</v>
      </c>
      <c r="C40" s="405">
        <v>10381.712377999998</v>
      </c>
      <c r="D40" s="405">
        <v>10615.130936000001</v>
      </c>
      <c r="E40" s="385">
        <v>1613.4056880000001</v>
      </c>
      <c r="F40" s="385">
        <v>31941.170387000002</v>
      </c>
      <c r="G40" s="385">
        <v>9.3309213850000017</v>
      </c>
      <c r="H40" s="385">
        <v>10.381712377999998</v>
      </c>
      <c r="I40" s="385">
        <v>10.615130936000002</v>
      </c>
      <c r="J40" s="385">
        <v>1.6134056880000001</v>
      </c>
      <c r="K40" s="385">
        <v>31.941170387000003</v>
      </c>
      <c r="L40" s="385">
        <v>8.4213669906468116</v>
      </c>
      <c r="M40" s="385">
        <v>3.7547912205342318</v>
      </c>
      <c r="N40" s="385">
        <v>21.278330280160983</v>
      </c>
      <c r="O40" s="385">
        <v>17.26019711450104</v>
      </c>
      <c r="P40" s="385">
        <v>11.1</v>
      </c>
      <c r="Q40" s="410">
        <f>(F40-F39)/F39*100</f>
        <v>6.0149216999607491</v>
      </c>
      <c r="R40" s="385">
        <v>11.3</v>
      </c>
      <c r="AB40" s="385"/>
      <c r="AF40" s="438" t="s">
        <v>512</v>
      </c>
      <c r="AG40" s="691">
        <v>138.45150339994001</v>
      </c>
      <c r="AH40" s="691">
        <v>9.1561665058031991</v>
      </c>
      <c r="AM40" s="756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520</v>
      </c>
    </row>
    <row r="41" spans="1:45">
      <c r="A41" s="397" t="s">
        <v>436</v>
      </c>
      <c r="B41" s="385">
        <v>9282.8715896484373</v>
      </c>
      <c r="C41" s="405">
        <v>9615.4293513046923</v>
      </c>
      <c r="D41" s="405">
        <v>10075.49931081055</v>
      </c>
      <c r="E41" s="385">
        <v>1453.4732731054692</v>
      </c>
      <c r="F41" s="385">
        <v>30427.273524869146</v>
      </c>
      <c r="G41" s="385">
        <v>9.2828715896484368</v>
      </c>
      <c r="H41" s="385">
        <v>9.6154293513046927</v>
      </c>
      <c r="I41" s="385">
        <v>10.07549931081055</v>
      </c>
      <c r="J41" s="385">
        <v>1.4534732731054691</v>
      </c>
      <c r="K41" s="385">
        <v>30.427273524869147</v>
      </c>
      <c r="L41" s="385">
        <v>12.474258785404531</v>
      </c>
      <c r="M41" s="385">
        <v>2.0974354849856707</v>
      </c>
      <c r="N41" s="385">
        <v>21.57111042110078</v>
      </c>
      <c r="O41" s="385">
        <v>13.537319644367468</v>
      </c>
      <c r="P41" s="385">
        <v>11.7</v>
      </c>
      <c r="Q41" s="410">
        <f>(F41-F40)/F40*100</f>
        <v>-4.7396411709040231</v>
      </c>
      <c r="R41" s="385">
        <v>11.9</v>
      </c>
      <c r="AB41" s="385"/>
      <c r="AF41" s="438" t="s">
        <v>513</v>
      </c>
      <c r="AG41" s="691">
        <v>145.54716069529712</v>
      </c>
      <c r="AH41" s="691">
        <v>5.1250128175640981</v>
      </c>
      <c r="AM41" s="756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520</v>
      </c>
    </row>
    <row r="42" spans="1:45">
      <c r="A42" s="397" t="s">
        <v>457</v>
      </c>
      <c r="B42" s="385">
        <v>9578.7653620000001</v>
      </c>
      <c r="C42" s="405">
        <v>9800.7456820000007</v>
      </c>
      <c r="D42" s="405">
        <v>11133.310692000001</v>
      </c>
      <c r="E42" s="385">
        <v>1397.1709900000003</v>
      </c>
      <c r="F42" s="385">
        <v>31909.992726</v>
      </c>
      <c r="G42" s="385">
        <v>9.5787653620000004</v>
      </c>
      <c r="H42" s="385">
        <v>9.8007456820000005</v>
      </c>
      <c r="I42" s="385">
        <v>11.133310692</v>
      </c>
      <c r="J42" s="385">
        <v>1.3971709900000002</v>
      </c>
      <c r="K42" s="385">
        <v>31.909992726000006</v>
      </c>
      <c r="L42" s="385">
        <v>16.430510242788731</v>
      </c>
      <c r="M42" s="385">
        <v>-1.3684992087059422</v>
      </c>
      <c r="N42" s="385">
        <v>19.326043206721902</v>
      </c>
      <c r="O42" s="385">
        <v>4.2479035340783291</v>
      </c>
      <c r="P42" s="385">
        <v>10.7</v>
      </c>
      <c r="Q42" s="410">
        <f>(F42-F41)/F41*100</f>
        <v>4.8729939602343348</v>
      </c>
      <c r="R42" s="385">
        <v>10.9</v>
      </c>
      <c r="AB42" s="385"/>
      <c r="AF42" s="438" t="s">
        <v>542</v>
      </c>
      <c r="AG42" s="691">
        <v>146.37171596109627</v>
      </c>
      <c r="AH42" s="691">
        <f>AG42/AG41*100-100</f>
        <v>0.56652102442957641</v>
      </c>
      <c r="AM42" s="756">
        <v>2019</v>
      </c>
      <c r="AN42">
        <f>AN37/$AR$37*100</f>
        <v>24.425407519470767</v>
      </c>
      <c r="AO42" s="756">
        <f>AO37/$AR$37*100</f>
        <v>25.659004017604946</v>
      </c>
      <c r="AP42" s="756">
        <f>AP37/$AR$37*100</f>
        <v>44.816917496332927</v>
      </c>
      <c r="AQ42" s="756">
        <f>AQ37/$AR$37*100</f>
        <v>5.0986709665913672</v>
      </c>
      <c r="AR42">
        <f>SUM(AN42:AQ42)</f>
        <v>100.00000000000001</v>
      </c>
      <c r="AS42" s="756" t="s">
        <v>520</v>
      </c>
    </row>
    <row r="43" spans="1:45">
      <c r="A43" s="397" t="s">
        <v>459</v>
      </c>
      <c r="B43" s="385">
        <v>9614.8099970000021</v>
      </c>
      <c r="C43" s="405">
        <v>9963.9128490000003</v>
      </c>
      <c r="D43" s="405">
        <v>11494.511451999997</v>
      </c>
      <c r="E43" s="385">
        <v>1486.3335810000001</v>
      </c>
      <c r="F43" s="385">
        <v>32559.567879000002</v>
      </c>
      <c r="G43" s="385">
        <v>9.6148099970000018</v>
      </c>
      <c r="H43" s="385">
        <v>9.9639128489999997</v>
      </c>
      <c r="I43" s="385">
        <v>11.494511451999998</v>
      </c>
      <c r="J43" s="385">
        <v>1.486333581</v>
      </c>
      <c r="K43" s="385">
        <v>32.559567878999999</v>
      </c>
      <c r="L43" s="385">
        <v>9.7616157564660124</v>
      </c>
      <c r="M43" s="385">
        <v>2.5188760392795579</v>
      </c>
      <c r="N43" s="385">
        <v>12.505976676464936</v>
      </c>
      <c r="O43" s="385">
        <v>3.6988701268113426</v>
      </c>
      <c r="P43" s="385">
        <v>8.1</v>
      </c>
      <c r="Q43" s="410">
        <v>2.0356480760671856</v>
      </c>
      <c r="R43" s="385">
        <v>7.8</v>
      </c>
      <c r="AB43" s="385"/>
      <c r="AF43" s="438" t="s">
        <v>558</v>
      </c>
      <c r="AG43" s="691" t="e">
        <f>#REF!/1000</f>
        <v>#REF!</v>
      </c>
      <c r="AH43" s="410" t="e">
        <f>(AG43-AG42)/AG42*100</f>
        <v>#REF!</v>
      </c>
      <c r="AM43" s="756">
        <v>2020</v>
      </c>
      <c r="AN43">
        <f>AN38/$AR$38*100</f>
        <v>23.972472904681659</v>
      </c>
      <c r="AO43">
        <f>AO38/$AR$38*100</f>
        <v>28.03196511500165</v>
      </c>
      <c r="AP43">
        <f>AP38/$AR$38*100</f>
        <v>39.139714803763411</v>
      </c>
      <c r="AQ43">
        <f>AQ38/$AR$38*100</f>
        <v>8.8558471765532776</v>
      </c>
      <c r="AR43">
        <f>SUM(AN43:AQ43)</f>
        <v>100</v>
      </c>
      <c r="AS43" t="s">
        <v>520</v>
      </c>
    </row>
    <row r="44" spans="1:45">
      <c r="A44" s="397" t="s">
        <v>485</v>
      </c>
      <c r="B44" s="385">
        <v>10220.469331</v>
      </c>
      <c r="C44" s="405">
        <v>10817.062790999998</v>
      </c>
      <c r="D44" s="405">
        <v>12313.860331190001</v>
      </c>
      <c r="E44" s="385">
        <v>1702.0713050000002</v>
      </c>
      <c r="F44" s="385">
        <v>35053.463758190002</v>
      </c>
      <c r="G44" s="385">
        <v>10.220469331</v>
      </c>
      <c r="H44" s="385">
        <v>10.817062790999998</v>
      </c>
      <c r="I44" s="385">
        <v>12.31386033119</v>
      </c>
      <c r="J44" s="385">
        <v>1.7020713050000003</v>
      </c>
      <c r="K44" s="385">
        <v>35.053463758190006</v>
      </c>
      <c r="L44" s="385">
        <v>9.5333344832376241</v>
      </c>
      <c r="M44" s="385">
        <v>4.1934355060977797</v>
      </c>
      <c r="N44" s="385">
        <v>16.002905714793897</v>
      </c>
      <c r="O44" s="385">
        <v>5.4955562422685666</v>
      </c>
      <c r="P44" s="385">
        <v>9.7438300897599479</v>
      </c>
      <c r="Q44" s="410">
        <v>7.6594870314556376</v>
      </c>
      <c r="R44" s="385"/>
      <c r="AB44" s="385"/>
    </row>
    <row r="45" spans="1:45">
      <c r="A45" s="397" t="s">
        <v>490</v>
      </c>
      <c r="B45" s="385">
        <v>9639.3723020000016</v>
      </c>
      <c r="C45" s="405">
        <v>10545.51377</v>
      </c>
      <c r="D45" s="405">
        <v>12018.098061000001</v>
      </c>
      <c r="E45" s="385">
        <v>1622.100271</v>
      </c>
      <c r="F45" s="385">
        <v>33825.084404000001</v>
      </c>
      <c r="G45" s="385">
        <v>9.6393723020000017</v>
      </c>
      <c r="H45" s="385">
        <v>10.545513769999999</v>
      </c>
      <c r="I45" s="385">
        <v>12.018098061</v>
      </c>
      <c r="J45" s="385">
        <v>1.6221002710000001</v>
      </c>
      <c r="K45" s="385">
        <v>33.825084404000002</v>
      </c>
      <c r="L45" s="385">
        <v>3.840414131647659</v>
      </c>
      <c r="M45" s="385">
        <v>9.672832951230685</v>
      </c>
      <c r="N45" s="385">
        <v>19.280421647244133</v>
      </c>
      <c r="O45" s="385">
        <v>11.601657974366804</v>
      </c>
      <c r="P45" s="385">
        <v>11.166990944337224</v>
      </c>
      <c r="Q45" s="410">
        <v>-3.5043023498726256</v>
      </c>
      <c r="R45" s="385"/>
      <c r="AB45" s="385"/>
      <c r="AM45" s="756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521</v>
      </c>
    </row>
    <row r="46" spans="1:45">
      <c r="A46" s="397" t="s">
        <v>493</v>
      </c>
      <c r="B46" s="385">
        <v>9729.0110168499996</v>
      </c>
      <c r="C46" s="405">
        <v>10079.850474279996</v>
      </c>
      <c r="D46" s="405">
        <v>13141.748233000002</v>
      </c>
      <c r="E46" s="385">
        <v>1544.3920909999999</v>
      </c>
      <c r="F46" s="385">
        <v>34495.001815129996</v>
      </c>
      <c r="G46" s="385">
        <v>9.7290110168500004</v>
      </c>
      <c r="H46" s="385">
        <v>10.079850474279995</v>
      </c>
      <c r="I46" s="385">
        <v>13.141748233000001</v>
      </c>
      <c r="J46" s="385">
        <v>1.544392091</v>
      </c>
      <c r="K46" s="385">
        <v>34.495001815129996</v>
      </c>
      <c r="L46" s="385">
        <v>1.5685283976788935</v>
      </c>
      <c r="M46" s="385">
        <v>2.8477913960424228</v>
      </c>
      <c r="N46" s="385">
        <v>18.039894839575371</v>
      </c>
      <c r="O46" s="385">
        <v>10.537085442920597</v>
      </c>
      <c r="P46" s="385">
        <v>8.1009391362967964</v>
      </c>
      <c r="Q46" s="410">
        <v>1.980534336969084</v>
      </c>
      <c r="R46" s="385"/>
      <c r="AB46" s="385"/>
      <c r="AM46" s="756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521</v>
      </c>
    </row>
    <row r="47" spans="1:45">
      <c r="A47" s="397" t="s">
        <v>497</v>
      </c>
      <c r="B47" s="385">
        <v>9728.1950219999999</v>
      </c>
      <c r="C47" s="405">
        <v>10109.232808679999</v>
      </c>
      <c r="D47" s="405">
        <v>13613.135361999999</v>
      </c>
      <c r="E47" s="385">
        <v>1627.3923219400001</v>
      </c>
      <c r="F47" s="385">
        <v>35077.95551462</v>
      </c>
      <c r="G47" s="385">
        <v>9.7281950219999995</v>
      </c>
      <c r="H47" s="385">
        <v>10.109232808679998</v>
      </c>
      <c r="I47" s="385">
        <v>13.613135362</v>
      </c>
      <c r="J47" s="385">
        <v>1.6273923219400002</v>
      </c>
      <c r="K47" s="385">
        <v>35.077955514620001</v>
      </c>
      <c r="L47" s="385">
        <v>1.1792747338260037</v>
      </c>
      <c r="M47" s="385">
        <v>1.4584627734332629</v>
      </c>
      <c r="N47" s="385">
        <v>18.431613373453732</v>
      </c>
      <c r="O47" s="385">
        <v>9.4903824244552268</v>
      </c>
      <c r="P47" s="385">
        <v>7.7347084119144176</v>
      </c>
      <c r="Q47" s="410">
        <v>1.6899657017391803</v>
      </c>
      <c r="AB47" s="385"/>
      <c r="AM47" s="756">
        <v>2019</v>
      </c>
      <c r="AN47" s="660">
        <f t="shared" ref="AN47:AR48" si="14">(AN37-AN36)/AN36*100</f>
        <v>-2.2958318133021427</v>
      </c>
      <c r="AO47" s="660">
        <f t="shared" si="14"/>
        <v>-8.8428944383145129</v>
      </c>
      <c r="AP47" s="660">
        <f t="shared" si="14"/>
        <v>8.2625118027269853</v>
      </c>
      <c r="AQ47" s="660">
        <f t="shared" si="14"/>
        <v>4.2101184638608027</v>
      </c>
      <c r="AR47" s="660">
        <f t="shared" si="14"/>
        <v>0.5665210244295884</v>
      </c>
      <c r="AS47" s="756" t="s">
        <v>521</v>
      </c>
    </row>
    <row r="48" spans="1:45">
      <c r="A48" s="659" t="s">
        <v>499</v>
      </c>
      <c r="B48" s="660">
        <v>9875.9412075599994</v>
      </c>
      <c r="C48" s="660">
        <v>10684.690016999999</v>
      </c>
      <c r="D48" s="660">
        <v>14715.383124000002</v>
      </c>
      <c r="E48" s="660">
        <v>1847.916172</v>
      </c>
      <c r="F48" s="660">
        <v>37123.930520560003</v>
      </c>
      <c r="G48" s="660">
        <f t="shared" si="0"/>
        <v>9.8759412075599986</v>
      </c>
      <c r="H48" s="660">
        <f t="shared" si="1"/>
        <v>10.684690016999999</v>
      </c>
      <c r="I48" s="660">
        <f t="shared" si="2"/>
        <v>14.715383124000002</v>
      </c>
      <c r="J48" s="660">
        <f t="shared" si="3"/>
        <v>1.8479161719999999</v>
      </c>
      <c r="K48" s="660">
        <f t="shared" si="3"/>
        <v>37.123930520560002</v>
      </c>
      <c r="L48" s="660">
        <f>(B48-B44)/B44*100</f>
        <v>-3.3709618637081826</v>
      </c>
      <c r="M48" s="660">
        <f>(C48-C44)/C44*100</f>
        <v>-1.2237404603968476</v>
      </c>
      <c r="N48" s="660">
        <f>(D48-D44)/D44*100</f>
        <v>19.502598926894926</v>
      </c>
      <c r="O48" s="660">
        <f>(E48-E44)/E44*100</f>
        <v>8.5686696304418213</v>
      </c>
      <c r="P48" s="660">
        <f>(F48-F44)/F44*100</f>
        <v>5.9065967821403964</v>
      </c>
      <c r="Q48" s="410">
        <f>(F48-F47)/F47*100</f>
        <v>5.8326518063097188</v>
      </c>
      <c r="AB48" s="385"/>
      <c r="AM48" s="756">
        <v>2020</v>
      </c>
      <c r="AN48" s="410">
        <f t="shared" si="14"/>
        <v>-24.913222079678203</v>
      </c>
      <c r="AO48" s="410">
        <f t="shared" si="14"/>
        <v>-16.419262355292748</v>
      </c>
      <c r="AP48" s="410">
        <f t="shared" si="14"/>
        <v>-33.185899693314632</v>
      </c>
      <c r="AQ48" s="410">
        <f t="shared" si="14"/>
        <v>32.881822944922703</v>
      </c>
      <c r="AR48" s="410">
        <f t="shared" si="14"/>
        <v>-23.494536532787695</v>
      </c>
      <c r="AS48" t="s">
        <v>521</v>
      </c>
    </row>
    <row r="49" spans="1:34">
      <c r="A49" s="659" t="s">
        <v>503</v>
      </c>
      <c r="B49" s="660">
        <v>8906.1678180000017</v>
      </c>
      <c r="C49" s="660">
        <v>10036.451394800002</v>
      </c>
      <c r="D49" s="660">
        <v>14855.307861000001</v>
      </c>
      <c r="E49" s="660">
        <v>1826.771641</v>
      </c>
      <c r="F49" s="660">
        <v>35624.698714800004</v>
      </c>
      <c r="G49" s="660">
        <v>8.9061678180000019</v>
      </c>
      <c r="H49" s="660">
        <v>10.036451394800002</v>
      </c>
      <c r="I49" s="660">
        <v>14.855307861000002</v>
      </c>
      <c r="J49" s="660">
        <v>1.8267716410000001</v>
      </c>
      <c r="K49" s="660">
        <v>35.624698714800004</v>
      </c>
      <c r="L49" s="660">
        <v>-7.6063509223300017</v>
      </c>
      <c r="M49" s="660">
        <v>-4.8272885162616168</v>
      </c>
      <c r="N49" s="660">
        <v>23.607810367324646</v>
      </c>
      <c r="O49" s="660">
        <v>12.61767682671203</v>
      </c>
      <c r="P49" s="660">
        <v>5.3203542356488231</v>
      </c>
      <c r="Q49" s="660">
        <v>-4.03845116812104</v>
      </c>
      <c r="AB49" s="385"/>
    </row>
    <row r="50" spans="1:34" s="692" customFormat="1">
      <c r="A50" s="659" t="s">
        <v>506</v>
      </c>
      <c r="B50" s="660">
        <v>8980.9</v>
      </c>
      <c r="C50" s="660">
        <v>10117.6</v>
      </c>
      <c r="D50" s="660">
        <v>15462.6</v>
      </c>
      <c r="E50" s="660">
        <v>1726.3</v>
      </c>
      <c r="F50" s="660">
        <v>36287.5</v>
      </c>
      <c r="G50" s="660">
        <v>9</v>
      </c>
      <c r="H50" s="660">
        <v>10.1</v>
      </c>
      <c r="I50" s="660">
        <v>15.5</v>
      </c>
      <c r="J50" s="660">
        <v>1.7</v>
      </c>
      <c r="K50" s="660">
        <v>36.299999999999997</v>
      </c>
      <c r="L50" s="660">
        <v>-7.7</v>
      </c>
      <c r="M50" s="660">
        <v>0.4</v>
      </c>
      <c r="N50" s="660">
        <v>17.7</v>
      </c>
      <c r="O50" s="660">
        <v>11.8</v>
      </c>
      <c r="P50" s="660">
        <v>5.2</v>
      </c>
      <c r="Q50" s="660">
        <v>1.9</v>
      </c>
      <c r="AB50" s="385"/>
      <c r="AF50"/>
      <c r="AG50"/>
      <c r="AH50"/>
    </row>
    <row r="51" spans="1:34" s="712" customFormat="1">
      <c r="A51" s="659" t="s">
        <v>509</v>
      </c>
      <c r="B51" s="660">
        <v>8828.9319609999984</v>
      </c>
      <c r="C51" s="660">
        <v>10362.119450000002</v>
      </c>
      <c r="D51" s="660">
        <v>15559.518505</v>
      </c>
      <c r="E51" s="660">
        <v>1760.4793950000001</v>
      </c>
      <c r="F51" s="660">
        <v>36511.049311000002</v>
      </c>
      <c r="G51" s="660">
        <v>8.8289319609999986</v>
      </c>
      <c r="H51" s="660">
        <v>10.362119450000002</v>
      </c>
      <c r="I51" s="660">
        <v>15.559518505</v>
      </c>
      <c r="J51" s="660">
        <v>1.7604793950000002</v>
      </c>
      <c r="K51" s="660">
        <v>36.511049311000001</v>
      </c>
      <c r="L51" s="660">
        <v>-9.2438839781310609</v>
      </c>
      <c r="M51" s="660">
        <v>2.5015413741670809</v>
      </c>
      <c r="N51" s="660">
        <v>14.297831405049985</v>
      </c>
      <c r="O51" s="660">
        <v>8.1779341874581313</v>
      </c>
      <c r="P51" s="660">
        <v>4.0854541701631071</v>
      </c>
      <c r="Q51" s="660">
        <v>0.61605046090252147</v>
      </c>
      <c r="AB51" s="385"/>
      <c r="AF51" s="692"/>
      <c r="AG51" s="692"/>
      <c r="AH51" s="692"/>
    </row>
    <row r="52" spans="1:34" s="730" customFormat="1">
      <c r="A52" s="659" t="s">
        <v>527</v>
      </c>
      <c r="B52" s="660">
        <v>9144.1412820000005</v>
      </c>
      <c r="C52" s="660">
        <v>10209.857207000001</v>
      </c>
      <c r="D52" s="660">
        <v>16116.630807999998</v>
      </c>
      <c r="E52" s="660">
        <v>1926.8841439999999</v>
      </c>
      <c r="F52" s="660">
        <v>37397.513441000003</v>
      </c>
      <c r="G52" s="660">
        <v>9.1441412819999996</v>
      </c>
      <c r="H52" s="660">
        <v>10.209857207000001</v>
      </c>
      <c r="I52" s="660">
        <v>16.116630807999996</v>
      </c>
      <c r="J52" s="660">
        <v>1.926884144</v>
      </c>
      <c r="K52" s="660">
        <v>37.397513441000001</v>
      </c>
      <c r="L52" s="660">
        <v>-7.4099259015415004</v>
      </c>
      <c r="M52" s="660">
        <v>-4.4440485334109816</v>
      </c>
      <c r="N52" s="660">
        <v>9.5223323252429388</v>
      </c>
      <c r="O52" s="660">
        <v>4.273352503567998</v>
      </c>
      <c r="P52" s="660">
        <v>0.7369449209815857</v>
      </c>
      <c r="Q52" s="660">
        <v>2.4279338631139464</v>
      </c>
      <c r="AB52" s="385"/>
      <c r="AF52" s="712"/>
      <c r="AG52" s="712"/>
      <c r="AH52" s="712"/>
    </row>
    <row r="53" spans="1:34">
      <c r="A53" s="409" t="s">
        <v>533</v>
      </c>
      <c r="B53" s="660">
        <v>8806.9562429899997</v>
      </c>
      <c r="C53" s="660">
        <v>9102.6974094249999</v>
      </c>
      <c r="D53" s="660">
        <v>16074.98829252</v>
      </c>
      <c r="E53" s="660">
        <v>1934.4967160000001</v>
      </c>
      <c r="F53" s="660">
        <v>35919.138660935001</v>
      </c>
      <c r="G53" s="385">
        <v>8.8069562429899992</v>
      </c>
      <c r="H53" s="385">
        <v>9.1026974094249997</v>
      </c>
      <c r="I53" s="385">
        <v>16.07498829252</v>
      </c>
      <c r="J53" s="385">
        <v>1.9344967160000002</v>
      </c>
      <c r="K53" s="385">
        <v>35.919138660934998</v>
      </c>
      <c r="L53" s="410">
        <v>-1.1139648054855682</v>
      </c>
      <c r="M53" s="410">
        <v>-9.3036268362619747</v>
      </c>
      <c r="N53" s="410">
        <v>8.210401581256054</v>
      </c>
      <c r="O53" s="410">
        <v>5.8970192323015187</v>
      </c>
      <c r="P53" s="410">
        <v>0.8265050842736642</v>
      </c>
      <c r="Q53" s="410">
        <v>-3.9531365698881347</v>
      </c>
      <c r="AB53" s="385"/>
      <c r="AF53" s="730"/>
      <c r="AG53" s="730"/>
      <c r="AH53" s="730"/>
    </row>
    <row r="54" spans="1:34" s="742" customFormat="1">
      <c r="A54" s="409" t="s">
        <v>537</v>
      </c>
      <c r="B54" s="660">
        <v>8734.6160459999992</v>
      </c>
      <c r="C54" s="660">
        <v>8945.2307522800002</v>
      </c>
      <c r="D54" s="660">
        <v>16622.182275650001</v>
      </c>
      <c r="E54" s="660">
        <v>1774.57514277</v>
      </c>
      <c r="F54" s="660">
        <v>36076.604216700005</v>
      </c>
      <c r="G54" s="385">
        <v>8.7346160459999993</v>
      </c>
      <c r="H54" s="385">
        <v>8.9452307522800005</v>
      </c>
      <c r="I54" s="385">
        <v>16.622182275650001</v>
      </c>
      <c r="J54" s="385">
        <v>1.7745751427700001</v>
      </c>
      <c r="K54" s="385">
        <v>36.076604216700005</v>
      </c>
      <c r="L54" s="410">
        <v>-2.742308165105952</v>
      </c>
      <c r="M54" s="410">
        <v>-11.58742436664822</v>
      </c>
      <c r="N54" s="410">
        <v>7.4992709870914345</v>
      </c>
      <c r="O54" s="410">
        <v>2.7964515304408275</v>
      </c>
      <c r="P54" s="410">
        <v>-0.58118025022389241</v>
      </c>
      <c r="Q54" s="410">
        <v>0.4383890082984106</v>
      </c>
      <c r="AB54" s="385"/>
      <c r="AF54"/>
      <c r="AG54" s="697"/>
      <c r="AH54"/>
    </row>
    <row r="55" spans="1:34" s="757" customFormat="1">
      <c r="A55" s="409" t="s">
        <v>539</v>
      </c>
      <c r="B55" s="660">
        <v>9066.1745457500001</v>
      </c>
      <c r="C55" s="660">
        <v>9299.7391103900009</v>
      </c>
      <c r="D55" s="660">
        <v>16785.489804081295</v>
      </c>
      <c r="E55" s="660">
        <v>1827.05618224</v>
      </c>
      <c r="F55" s="660">
        <v>36978.45964246129</v>
      </c>
      <c r="G55" s="385">
        <v>9.06617454575</v>
      </c>
      <c r="H55" s="385">
        <v>9.29973911039</v>
      </c>
      <c r="I55" s="385">
        <v>16.785489804081294</v>
      </c>
      <c r="J55" s="385">
        <v>1.82705618224</v>
      </c>
      <c r="K55" s="385">
        <v>36.978459642461289</v>
      </c>
      <c r="L55" s="410">
        <v>2.687104009839155</v>
      </c>
      <c r="M55" s="410">
        <v>-10.252539017102345</v>
      </c>
      <c r="N55" s="410">
        <v>7.879236743009324</v>
      </c>
      <c r="O55" s="410">
        <v>3.7817419180870298</v>
      </c>
      <c r="P55" s="410">
        <v>1.2801887107650636</v>
      </c>
      <c r="Q55" s="410">
        <v>2.499834575183804</v>
      </c>
      <c r="AB55" s="385"/>
      <c r="AF55" s="742"/>
      <c r="AG55" s="697"/>
      <c r="AH55" s="742"/>
    </row>
    <row r="56" spans="1:34" s="837" customFormat="1">
      <c r="A56" s="409" t="s">
        <v>544</v>
      </c>
      <c r="B56" s="660">
        <v>8447.5584698134535</v>
      </c>
      <c r="C56" s="660">
        <v>9087.3949696915661</v>
      </c>
      <c r="D56" s="660">
        <v>15744.619223022692</v>
      </c>
      <c r="E56" s="660">
        <v>1760.5792719075573</v>
      </c>
      <c r="F56" s="660">
        <v>35040.151934435271</v>
      </c>
      <c r="G56" s="385">
        <v>8.4475584698134529</v>
      </c>
      <c r="H56" s="385">
        <v>9.0873949696915659</v>
      </c>
      <c r="I56" s="385">
        <v>15.744619223022692</v>
      </c>
      <c r="J56" s="385">
        <v>1.7605792719075573</v>
      </c>
      <c r="K56" s="385">
        <v>35.040151934435272</v>
      </c>
      <c r="L56" s="410">
        <v>-7.6178045669280152</v>
      </c>
      <c r="M56" s="410">
        <v>-10.99390730498034</v>
      </c>
      <c r="N56" s="410">
        <v>-2.3082466143770404</v>
      </c>
      <c r="O56" s="410">
        <v>-8.6307665466182044</v>
      </c>
      <c r="P56" s="410">
        <v>-6.3035247257382849</v>
      </c>
      <c r="Q56" s="410">
        <v>-5.2417210634710045</v>
      </c>
      <c r="AB56" s="385"/>
      <c r="AF56" s="757"/>
      <c r="AG56" s="697"/>
      <c r="AH56" s="757"/>
    </row>
    <row r="57" spans="1:34" s="855" customFormat="1">
      <c r="A57" s="409" t="s">
        <v>546</v>
      </c>
      <c r="B57" s="660">
        <v>5397.6806048384642</v>
      </c>
      <c r="C57" s="660">
        <v>5808.9709043220746</v>
      </c>
      <c r="D57" s="660">
        <v>7194.2750184350971</v>
      </c>
      <c r="E57" s="660">
        <v>1379.1361851933334</v>
      </c>
      <c r="F57" s="660">
        <v>19780.062712788967</v>
      </c>
      <c r="G57" s="385">
        <v>5.397680604838464</v>
      </c>
      <c r="H57" s="385">
        <v>5.8089709043220745</v>
      </c>
      <c r="I57" s="385">
        <v>7.1942750184350972</v>
      </c>
      <c r="J57" s="385">
        <v>1.3791361851933335</v>
      </c>
      <c r="K57" s="385">
        <v>19.780062712788968</v>
      </c>
      <c r="L57" s="410">
        <v>-38.71116812763988</v>
      </c>
      <c r="M57" s="410">
        <v>-36.184071127010952</v>
      </c>
      <c r="N57" s="410">
        <v>-55.24553494211419</v>
      </c>
      <c r="O57" s="410">
        <v>-28.708269505620947</v>
      </c>
      <c r="P57" s="410">
        <v>-44.93168976153261</v>
      </c>
      <c r="Q57" s="410">
        <v>-43.550294103176078</v>
      </c>
      <c r="AB57" s="385"/>
      <c r="AF57" s="837"/>
      <c r="AG57" s="697"/>
      <c r="AH57" s="837"/>
    </row>
    <row r="58" spans="1:34" s="859" customFormat="1">
      <c r="A58" s="409" t="s">
        <v>553</v>
      </c>
      <c r="B58" s="660">
        <v>7688.611643973697</v>
      </c>
      <c r="C58" s="660">
        <v>7516.7924895279202</v>
      </c>
      <c r="D58" s="660">
        <v>14358.394501936593</v>
      </c>
      <c r="E58" s="660">
        <v>1803.2048226489237</v>
      </c>
      <c r="F58" s="660">
        <v>31367.003458087136</v>
      </c>
      <c r="G58" s="385">
        <v>7.6886116439736973</v>
      </c>
      <c r="H58" s="385">
        <v>7.5167924895279201</v>
      </c>
      <c r="I58" s="385">
        <v>14.358394501936592</v>
      </c>
      <c r="J58" s="385">
        <v>1.8032048226489237</v>
      </c>
      <c r="K58" s="385">
        <v>31.367003458087137</v>
      </c>
      <c r="L58" s="410">
        <v>-11.975390750064136</v>
      </c>
      <c r="M58" s="410">
        <v>-15.968713410640561</v>
      </c>
      <c r="N58" s="410">
        <v>-13.619076822600192</v>
      </c>
      <c r="O58" s="410">
        <v>1.6133258710157889</v>
      </c>
      <c r="P58" s="410">
        <v>-13.054445840644775</v>
      </c>
      <c r="Q58" s="410">
        <v>58.578887810130823</v>
      </c>
      <c r="AB58" s="385"/>
      <c r="AF58" s="855"/>
      <c r="AG58" s="697"/>
      <c r="AH58" s="855"/>
    </row>
    <row r="59" spans="1:34" s="403" customFormat="1">
      <c r="A59" s="856" t="s">
        <v>555</v>
      </c>
      <c r="B59" s="829">
        <f>'p18 Jadual 2'!C24/1000</f>
        <v>6608.5617091108579</v>
      </c>
      <c r="C59" s="829">
        <f>'p18 Jadual 2'!D24/1000</f>
        <v>8095.8978400824226</v>
      </c>
      <c r="D59" s="829">
        <f>'p18 Jadual 2'!E24/1000</f>
        <v>10027.749482885843</v>
      </c>
      <c r="E59" s="829">
        <f>'p18 Jadual 2'!F24/1000</f>
        <v>2893.6471263016488</v>
      </c>
      <c r="F59" s="829">
        <f>'p18 Jadual 2'!G24/1000</f>
        <v>27625.856158380771</v>
      </c>
      <c r="G59" s="857">
        <f>B59/1000</f>
        <v>6.6085617091108579</v>
      </c>
      <c r="H59" s="857">
        <f>C59/1000</f>
        <v>8.0958978400824222</v>
      </c>
      <c r="I59" s="857">
        <f>D59/1000</f>
        <v>10.027749482885843</v>
      </c>
      <c r="J59" s="857">
        <f>E59/1000</f>
        <v>2.8936471263016488</v>
      </c>
      <c r="K59" s="857">
        <f>F59/1000</f>
        <v>27.62585615838077</v>
      </c>
      <c r="L59" s="410">
        <f>B59/B55*100-100</f>
        <v>-27.107495275294596</v>
      </c>
      <c r="M59" s="410">
        <f>C59/C55*100-100</f>
        <v>-12.944892926755372</v>
      </c>
      <c r="N59" s="410">
        <f>D59/D55*100-100</f>
        <v>-40.259416913484081</v>
      </c>
      <c r="O59" s="410">
        <f>E59/E55*100-100</f>
        <v>58.377566843838991</v>
      </c>
      <c r="P59" s="410">
        <f>F59/F55*100-100</f>
        <v>-25.292031021598305</v>
      </c>
      <c r="Q59" s="410">
        <f>K59/K58*100-100</f>
        <v>-11.927015293970683</v>
      </c>
      <c r="AB59" s="427"/>
      <c r="AF59" s="859"/>
      <c r="AG59" s="697"/>
      <c r="AH59" s="859"/>
    </row>
    <row r="60" spans="1:34" s="841" customFormat="1">
      <c r="A60" s="659"/>
      <c r="B60" s="660"/>
      <c r="C60" s="660"/>
      <c r="D60" s="660"/>
      <c r="E60" s="660"/>
      <c r="F60" s="660"/>
      <c r="G60" s="405"/>
      <c r="H60" s="405"/>
      <c r="I60" s="405"/>
      <c r="J60" s="405"/>
      <c r="K60" s="405"/>
      <c r="L60" s="761"/>
      <c r="M60" s="761"/>
      <c r="N60" s="761"/>
      <c r="O60" s="761"/>
      <c r="P60" s="761"/>
      <c r="Q60" s="761"/>
      <c r="AB60" s="405"/>
      <c r="AF60" s="403"/>
      <c r="AG60" s="762"/>
      <c r="AH60" s="403"/>
    </row>
    <row r="61" spans="1:34">
      <c r="B61" s="405"/>
      <c r="C61" s="405"/>
      <c r="D61" s="405"/>
      <c r="E61" s="405"/>
      <c r="F61" s="405"/>
      <c r="AF61" s="841"/>
      <c r="AG61" s="846"/>
      <c r="AH61" s="841"/>
    </row>
    <row r="62" spans="1:34">
      <c r="B62" s="405"/>
      <c r="C62" s="405"/>
      <c r="D62" s="405"/>
      <c r="E62" s="405"/>
      <c r="F62" s="405"/>
      <c r="AG62" s="697"/>
    </row>
    <row r="63" spans="1:34">
      <c r="B63" s="387" t="s">
        <v>495</v>
      </c>
      <c r="AG63" s="697"/>
    </row>
    <row r="64" spans="1:34">
      <c r="AG64" s="697"/>
    </row>
    <row r="65" spans="13:33">
      <c r="AG65" s="697"/>
    </row>
    <row r="66" spans="13:33">
      <c r="AG66" s="697"/>
    </row>
    <row r="67" spans="13:33">
      <c r="M67" s="606"/>
      <c r="O67" s="607"/>
    </row>
    <row r="68" spans="13:33">
      <c r="M68" s="606"/>
      <c r="O68" s="607"/>
    </row>
    <row r="69" spans="13:33">
      <c r="M69" s="606"/>
      <c r="O69" s="607"/>
    </row>
    <row r="70" spans="13:33">
      <c r="M70" s="606"/>
      <c r="O70" s="607"/>
    </row>
    <row r="71" spans="13:33">
      <c r="M71" s="444"/>
      <c r="O71" s="607"/>
    </row>
    <row r="72" spans="13:33">
      <c r="M72" s="444"/>
    </row>
    <row r="73" spans="13:33">
      <c r="M73" s="444"/>
    </row>
    <row r="87" spans="17:19">
      <c r="R87" t="s">
        <v>486</v>
      </c>
      <c r="S87" t="s">
        <v>487</v>
      </c>
    </row>
    <row r="88" spans="17:19">
      <c r="Q88" s="385" t="s">
        <v>174</v>
      </c>
      <c r="R88">
        <v>-8.1</v>
      </c>
      <c r="S88">
        <v>19.100000000000001</v>
      </c>
    </row>
    <row r="89" spans="17:19">
      <c r="Q89" s="385">
        <v>43009</v>
      </c>
      <c r="R89">
        <v>2.2999999999999998</v>
      </c>
      <c r="S89">
        <v>18.5</v>
      </c>
    </row>
    <row r="90" spans="17:19">
      <c r="Q90" s="385">
        <v>43010</v>
      </c>
      <c r="R90">
        <v>0.2</v>
      </c>
      <c r="S90">
        <v>14.6</v>
      </c>
    </row>
    <row r="91" spans="17:19">
      <c r="Q91" s="385">
        <v>43011</v>
      </c>
      <c r="R91">
        <v>11.9</v>
      </c>
      <c r="S91">
        <v>16.100000000000001</v>
      </c>
    </row>
    <row r="92" spans="17:19">
      <c r="Q92" s="385">
        <v>43012</v>
      </c>
      <c r="R92">
        <v>8.8000000000000007</v>
      </c>
      <c r="S92">
        <v>8</v>
      </c>
    </row>
    <row r="93" spans="17:19">
      <c r="Q93" s="385">
        <v>43040</v>
      </c>
      <c r="R93">
        <v>-6</v>
      </c>
      <c r="S93">
        <v>5.9</v>
      </c>
    </row>
    <row r="94" spans="17:19">
      <c r="Q94" s="385">
        <v>43041</v>
      </c>
      <c r="R94">
        <v>7.7</v>
      </c>
      <c r="S94">
        <v>9.5</v>
      </c>
    </row>
    <row r="95" spans="17:19">
      <c r="Q95" s="385">
        <v>43042</v>
      </c>
      <c r="R95">
        <v>12.9</v>
      </c>
      <c r="S95">
        <v>13.6</v>
      </c>
    </row>
    <row r="96" spans="17:19">
      <c r="Q96" s="385">
        <v>43043</v>
      </c>
      <c r="R96">
        <v>14.2</v>
      </c>
      <c r="S96">
        <v>22.2</v>
      </c>
    </row>
    <row r="97" spans="17:19">
      <c r="Q97" s="385">
        <v>43070</v>
      </c>
      <c r="R97">
        <v>35.299999999999997</v>
      </c>
      <c r="S97">
        <v>27.4</v>
      </c>
    </row>
    <row r="98" spans="17:19">
      <c r="Q98" s="385">
        <v>43071</v>
      </c>
      <c r="R98">
        <v>27.2</v>
      </c>
      <c r="S98">
        <v>22</v>
      </c>
    </row>
    <row r="99" spans="17:19">
      <c r="Q99" s="385">
        <v>43072</v>
      </c>
      <c r="R99">
        <v>25.6</v>
      </c>
      <c r="S99">
        <v>19.8</v>
      </c>
    </row>
    <row r="100" spans="17:19">
      <c r="Q100" s="385">
        <v>43073</v>
      </c>
      <c r="R100">
        <v>16.3</v>
      </c>
      <c r="S100">
        <v>14.8</v>
      </c>
    </row>
    <row r="101" spans="17:19">
      <c r="Q101" s="385">
        <v>41275</v>
      </c>
      <c r="R101">
        <v>11.6</v>
      </c>
      <c r="S101">
        <v>11.6</v>
      </c>
    </row>
    <row r="102" spans="17:19">
      <c r="Q102" s="385">
        <v>41306</v>
      </c>
      <c r="R102">
        <v>12</v>
      </c>
      <c r="S102">
        <v>12.4</v>
      </c>
    </row>
    <row r="103" spans="17:19">
      <c r="Q103" s="385">
        <v>41334</v>
      </c>
      <c r="R103">
        <v>11.3</v>
      </c>
      <c r="S103">
        <v>11.9</v>
      </c>
    </row>
    <row r="104" spans="17:19">
      <c r="Q104" s="385">
        <v>41365</v>
      </c>
      <c r="R104">
        <v>21.1</v>
      </c>
      <c r="S104">
        <v>21.4</v>
      </c>
    </row>
    <row r="105" spans="17:19">
      <c r="Q105" s="385">
        <v>41640</v>
      </c>
      <c r="R105">
        <v>10.8</v>
      </c>
      <c r="S105">
        <v>12.1</v>
      </c>
    </row>
    <row r="106" spans="17:19">
      <c r="Q106" s="385">
        <v>41671</v>
      </c>
      <c r="R106">
        <v>10.7</v>
      </c>
      <c r="S106">
        <v>12</v>
      </c>
    </row>
    <row r="107" spans="17:19">
      <c r="Q107" s="385">
        <v>41699</v>
      </c>
      <c r="R107">
        <v>9.6999999999999993</v>
      </c>
      <c r="S107">
        <v>11.3</v>
      </c>
    </row>
    <row r="108" spans="17:19">
      <c r="Q108" s="385">
        <v>41730</v>
      </c>
      <c r="R108">
        <v>15.1</v>
      </c>
      <c r="S108">
        <v>12.9</v>
      </c>
    </row>
    <row r="109" spans="17:19">
      <c r="Q109" s="385">
        <v>42005</v>
      </c>
      <c r="R109">
        <v>8.1999999999999993</v>
      </c>
      <c r="S109">
        <v>8.6999999999999993</v>
      </c>
    </row>
    <row r="110" spans="17:19">
      <c r="Q110" s="385">
        <v>42036</v>
      </c>
      <c r="R110">
        <v>14</v>
      </c>
      <c r="S110">
        <v>12.9</v>
      </c>
    </row>
    <row r="111" spans="17:19">
      <c r="Q111" s="385">
        <v>42064</v>
      </c>
      <c r="R111">
        <v>11.2</v>
      </c>
      <c r="S111">
        <v>10.5</v>
      </c>
    </row>
    <row r="112" spans="17:19">
      <c r="Q112" s="385">
        <v>42095</v>
      </c>
      <c r="R112">
        <v>11.1</v>
      </c>
      <c r="S112">
        <v>11.3</v>
      </c>
    </row>
    <row r="113" spans="17:19">
      <c r="Q113" s="385">
        <v>42370</v>
      </c>
      <c r="R113">
        <v>11.7</v>
      </c>
      <c r="S113">
        <v>11.9</v>
      </c>
    </row>
    <row r="114" spans="17:19">
      <c r="Q114" s="385">
        <v>42401</v>
      </c>
      <c r="R114">
        <v>10.7</v>
      </c>
      <c r="S114">
        <v>10.9</v>
      </c>
    </row>
    <row r="115" spans="17:19">
      <c r="Q115" s="385">
        <v>42430</v>
      </c>
      <c r="R115">
        <v>8.1</v>
      </c>
      <c r="S115">
        <v>7.8</v>
      </c>
    </row>
    <row r="116" spans="17:19">
      <c r="Q116" s="385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16"/>
  <sheetViews>
    <sheetView topLeftCell="T7" zoomScale="80" zoomScaleNormal="80" zoomScalePageLayoutView="70" workbookViewId="0">
      <selection activeCell="BG27" sqref="BG27"/>
    </sheetView>
  </sheetViews>
  <sheetFormatPr defaultColWidth="8.85546875" defaultRowHeight="15"/>
  <cols>
    <col min="1" max="1" width="7.42578125" style="397" customWidth="1"/>
    <col min="2" max="9" width="11.85546875" style="385" customWidth="1"/>
    <col min="10" max="10" width="13.28515625" style="385" customWidth="1"/>
    <col min="11" max="11" width="13.140625" style="867" customWidth="1"/>
    <col min="12" max="12" width="3.28515625" style="867" customWidth="1"/>
    <col min="13" max="13" width="7.85546875" style="871" customWidth="1"/>
    <col min="14" max="23" width="13.140625" style="867" customWidth="1"/>
    <col min="24" max="24" width="10.7109375" style="867" customWidth="1"/>
    <col min="25" max="25" width="5.5703125" style="867" customWidth="1"/>
    <col min="26" max="26" width="10.7109375" style="385" customWidth="1"/>
    <col min="27" max="27" width="14" style="385" customWidth="1"/>
    <col min="28" max="28" width="12.140625" style="385" customWidth="1"/>
    <col min="29" max="31" width="8.85546875" style="385"/>
    <col min="32" max="32" width="13.85546875" style="867" customWidth="1"/>
    <col min="33" max="33" width="14.85546875" style="867" bestFit="1" customWidth="1"/>
    <col min="34" max="36" width="8.85546875" style="867" customWidth="1"/>
    <col min="37" max="46" width="8.85546875" style="867"/>
    <col min="47" max="47" width="14" style="867" bestFit="1" customWidth="1"/>
    <col min="48" max="16384" width="8.85546875" style="867"/>
  </cols>
  <sheetData>
    <row r="1" spans="1:33">
      <c r="B1" s="432" t="s">
        <v>206</v>
      </c>
      <c r="C1" s="432"/>
      <c r="D1" s="432"/>
      <c r="E1" s="432"/>
      <c r="F1" s="432"/>
      <c r="G1" s="432"/>
      <c r="H1" s="432"/>
      <c r="I1" s="432"/>
      <c r="J1" s="432"/>
      <c r="N1" s="869"/>
      <c r="O1" s="869"/>
      <c r="P1" s="870" t="s">
        <v>559</v>
      </c>
      <c r="Q1" s="869"/>
      <c r="R1" s="869"/>
      <c r="S1" s="869"/>
      <c r="T1" s="869"/>
      <c r="U1" s="870" t="s">
        <v>559</v>
      </c>
      <c r="V1" s="869"/>
      <c r="W1" s="869"/>
      <c r="Z1" s="433" t="s">
        <v>423</v>
      </c>
      <c r="AA1" s="433"/>
      <c r="AB1" s="433"/>
      <c r="AC1" s="433"/>
      <c r="AD1" s="433"/>
      <c r="AE1" s="433"/>
    </row>
    <row r="2" spans="1:33" ht="53.25" customHeight="1">
      <c r="A2" s="428" t="s">
        <v>169</v>
      </c>
      <c r="B2" s="404" t="s">
        <v>325</v>
      </c>
      <c r="C2" s="404" t="s">
        <v>326</v>
      </c>
      <c r="D2" s="404" t="s">
        <v>324</v>
      </c>
      <c r="E2" s="404" t="s">
        <v>433</v>
      </c>
      <c r="F2" s="404" t="s">
        <v>428</v>
      </c>
      <c r="G2" s="404" t="s">
        <v>325</v>
      </c>
      <c r="H2" s="404" t="s">
        <v>326</v>
      </c>
      <c r="I2" s="404" t="s">
        <v>324</v>
      </c>
      <c r="J2" s="404" t="s">
        <v>433</v>
      </c>
      <c r="K2" s="868" t="s">
        <v>191</v>
      </c>
      <c r="L2" s="868"/>
      <c r="M2" s="872" t="s">
        <v>141</v>
      </c>
      <c r="N2" s="404" t="s">
        <v>325</v>
      </c>
      <c r="O2" s="404" t="s">
        <v>326</v>
      </c>
      <c r="P2" s="404" t="s">
        <v>324</v>
      </c>
      <c r="Q2" s="404" t="s">
        <v>433</v>
      </c>
      <c r="R2" s="868" t="s">
        <v>191</v>
      </c>
      <c r="S2" s="404" t="s">
        <v>325</v>
      </c>
      <c r="T2" s="404" t="s">
        <v>326</v>
      </c>
      <c r="U2" s="404" t="s">
        <v>324</v>
      </c>
      <c r="V2" s="404" t="s">
        <v>433</v>
      </c>
      <c r="W2" s="868" t="s">
        <v>191</v>
      </c>
      <c r="X2" s="605" t="s">
        <v>432</v>
      </c>
      <c r="Y2" s="605"/>
      <c r="Z2" s="605" t="s">
        <v>325</v>
      </c>
      <c r="AA2" s="605" t="s">
        <v>326</v>
      </c>
      <c r="AB2" s="605" t="s">
        <v>324</v>
      </c>
      <c r="AC2" s="605" t="s">
        <v>433</v>
      </c>
      <c r="AD2" s="605" t="s">
        <v>432</v>
      </c>
      <c r="AE2" s="605" t="s">
        <v>488</v>
      </c>
    </row>
    <row r="3" spans="1:33" s="396" customFormat="1" ht="60">
      <c r="A3" s="398" t="s">
        <v>196</v>
      </c>
      <c r="B3" s="399" t="s">
        <v>398</v>
      </c>
      <c r="C3" s="399" t="s">
        <v>399</v>
      </c>
      <c r="D3" s="399" t="s">
        <v>400</v>
      </c>
      <c r="E3" s="399" t="s">
        <v>434</v>
      </c>
      <c r="F3" s="399" t="s">
        <v>429</v>
      </c>
      <c r="G3" s="399" t="s">
        <v>398</v>
      </c>
      <c r="H3" s="399" t="s">
        <v>399</v>
      </c>
      <c r="I3" s="399" t="s">
        <v>400</v>
      </c>
      <c r="J3" s="399" t="s">
        <v>434</v>
      </c>
      <c r="K3" s="399" t="s">
        <v>205</v>
      </c>
      <c r="L3" s="399"/>
      <c r="M3" s="873" t="s">
        <v>136</v>
      </c>
      <c r="N3" s="399" t="s">
        <v>398</v>
      </c>
      <c r="O3" s="399" t="s">
        <v>399</v>
      </c>
      <c r="P3" s="399" t="s">
        <v>400</v>
      </c>
      <c r="Q3" s="399" t="s">
        <v>434</v>
      </c>
      <c r="R3" s="399" t="s">
        <v>205</v>
      </c>
      <c r="S3" s="399" t="s">
        <v>398</v>
      </c>
      <c r="T3" s="399" t="s">
        <v>399</v>
      </c>
      <c r="U3" s="399" t="s">
        <v>400</v>
      </c>
      <c r="V3" s="399" t="s">
        <v>434</v>
      </c>
      <c r="W3" s="399" t="s">
        <v>205</v>
      </c>
      <c r="X3" s="399" t="s">
        <v>430</v>
      </c>
      <c r="Y3" s="399"/>
      <c r="Z3" s="399" t="s">
        <v>398</v>
      </c>
      <c r="AA3" s="399" t="s">
        <v>399</v>
      </c>
      <c r="AB3" s="399" t="s">
        <v>400</v>
      </c>
      <c r="AC3" s="399" t="s">
        <v>434</v>
      </c>
      <c r="AD3" s="399" t="s">
        <v>430</v>
      </c>
      <c r="AE3" s="399" t="s">
        <v>474</v>
      </c>
      <c r="AF3" s="396" t="s">
        <v>479</v>
      </c>
    </row>
    <row r="4" spans="1:33">
      <c r="A4" s="397" t="s">
        <v>323</v>
      </c>
      <c r="B4" s="385">
        <v>3478.8814749999997</v>
      </c>
      <c r="C4" s="385">
        <v>3450.3391350000002</v>
      </c>
      <c r="D4" s="385">
        <v>4483.5196320000005</v>
      </c>
      <c r="E4" s="385">
        <v>525.36938600000008</v>
      </c>
      <c r="F4" s="385">
        <v>11938.109628</v>
      </c>
      <c r="G4" s="385">
        <f t="shared" ref="G4:G39" si="0">B4/1000</f>
        <v>3.4788814749999997</v>
      </c>
      <c r="H4" s="385">
        <f t="shared" ref="H4:H39" si="1">C4/1000</f>
        <v>3.4503391350000001</v>
      </c>
      <c r="I4" s="385">
        <f t="shared" ref="I4:I39" si="2">D4/1000</f>
        <v>4.4835196320000001</v>
      </c>
      <c r="J4" s="385">
        <f t="shared" ref="J4:J39" si="3">E4/1000</f>
        <v>0.52536938600000005</v>
      </c>
      <c r="K4" s="385">
        <f t="shared" ref="K4:K39" si="4">F4/1000</f>
        <v>11.938109627999999</v>
      </c>
      <c r="L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AE4" s="410"/>
    </row>
    <row r="5" spans="1:33">
      <c r="A5" s="397" t="s">
        <v>322</v>
      </c>
      <c r="B5" s="385">
        <v>3796.8489219999992</v>
      </c>
      <c r="C5" s="385">
        <v>3829.0375749999998</v>
      </c>
      <c r="D5" s="385">
        <v>4919.1983980000005</v>
      </c>
      <c r="E5" s="385">
        <v>753.19229800000005</v>
      </c>
      <c r="F5" s="385">
        <v>13298.277193</v>
      </c>
      <c r="G5" s="385">
        <f t="shared" si="0"/>
        <v>3.7968489219999992</v>
      </c>
      <c r="H5" s="385">
        <f t="shared" si="1"/>
        <v>3.8290375749999996</v>
      </c>
      <c r="I5" s="385">
        <f t="shared" si="2"/>
        <v>4.9191983980000007</v>
      </c>
      <c r="J5" s="385">
        <f t="shared" si="3"/>
        <v>0.75319229800000009</v>
      </c>
      <c r="K5" s="385">
        <f t="shared" si="4"/>
        <v>13.298277193000001</v>
      </c>
      <c r="L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AE5" s="410">
        <f t="shared" ref="AE5:AE42" si="5">(F5-F4)/F4*100</f>
        <v>11.393491996503551</v>
      </c>
    </row>
    <row r="6" spans="1:33">
      <c r="A6" s="397" t="s">
        <v>321</v>
      </c>
      <c r="B6" s="385">
        <v>3847.1807140000005</v>
      </c>
      <c r="C6" s="385">
        <v>4192.7009369999996</v>
      </c>
      <c r="D6" s="385">
        <v>5198.545427</v>
      </c>
      <c r="E6" s="385">
        <v>998.26034100000004</v>
      </c>
      <c r="F6" s="385">
        <v>14236.687419</v>
      </c>
      <c r="G6" s="385">
        <f t="shared" si="0"/>
        <v>3.8471807140000007</v>
      </c>
      <c r="H6" s="385">
        <f t="shared" si="1"/>
        <v>4.1927009369999997</v>
      </c>
      <c r="I6" s="385">
        <f t="shared" si="2"/>
        <v>5.198545427</v>
      </c>
      <c r="J6" s="385">
        <f t="shared" si="3"/>
        <v>0.99826034100000005</v>
      </c>
      <c r="K6" s="385">
        <f t="shared" si="4"/>
        <v>14.236687418999999</v>
      </c>
      <c r="L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AE6" s="410">
        <f t="shared" si="5"/>
        <v>7.0566300610274846</v>
      </c>
      <c r="AG6" s="387" t="s">
        <v>494</v>
      </c>
    </row>
    <row r="7" spans="1:33">
      <c r="A7" s="397" t="s">
        <v>320</v>
      </c>
      <c r="B7" s="385">
        <v>3496.40292</v>
      </c>
      <c r="C7" s="385">
        <v>4150.0514089999997</v>
      </c>
      <c r="D7" s="385">
        <v>5124.1513499999992</v>
      </c>
      <c r="E7" s="385">
        <v>817.49008499999991</v>
      </c>
      <c r="F7" s="385">
        <v>13588.095764</v>
      </c>
      <c r="G7" s="385">
        <f t="shared" si="0"/>
        <v>3.49640292</v>
      </c>
      <c r="H7" s="385">
        <f t="shared" si="1"/>
        <v>4.1500514089999996</v>
      </c>
      <c r="I7" s="385">
        <f t="shared" si="2"/>
        <v>5.1241513499999991</v>
      </c>
      <c r="J7" s="385">
        <f t="shared" si="3"/>
        <v>0.81749008499999987</v>
      </c>
      <c r="K7" s="385">
        <f t="shared" si="4"/>
        <v>13.588095764</v>
      </c>
      <c r="L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AE7" s="410">
        <f t="shared" si="5"/>
        <v>-4.5557764661911637</v>
      </c>
    </row>
    <row r="8" spans="1:33">
      <c r="A8" s="397" t="s">
        <v>292</v>
      </c>
      <c r="B8" s="385">
        <v>3355.9132059999997</v>
      </c>
      <c r="C8" s="385">
        <v>4366.674</v>
      </c>
      <c r="D8" s="385">
        <v>4410.9480000000003</v>
      </c>
      <c r="E8" s="385">
        <v>1040.069</v>
      </c>
      <c r="F8" s="385">
        <v>13173.604206</v>
      </c>
      <c r="G8" s="385">
        <f t="shared" si="0"/>
        <v>3.3559132059999999</v>
      </c>
      <c r="H8" s="385">
        <f t="shared" si="1"/>
        <v>4.3666739999999997</v>
      </c>
      <c r="I8" s="385">
        <f t="shared" si="2"/>
        <v>4.4109480000000003</v>
      </c>
      <c r="J8" s="385">
        <f t="shared" si="3"/>
        <v>1.0400689999999999</v>
      </c>
      <c r="K8" s="385">
        <f t="shared" si="4"/>
        <v>13.173604206</v>
      </c>
      <c r="L8" s="385"/>
      <c r="M8" s="871">
        <v>2007</v>
      </c>
      <c r="N8" s="385">
        <f>SUM(B4:B7)</f>
        <v>14619.314031</v>
      </c>
      <c r="O8" s="385">
        <f>SUM(C4:C7)</f>
        <v>15622.129056</v>
      </c>
      <c r="P8" s="385">
        <f>SUM(D4:D7)</f>
        <v>19725.414807000001</v>
      </c>
      <c r="Q8" s="385">
        <f>SUM(E4:E7)</f>
        <v>3094.3121100000003</v>
      </c>
      <c r="R8" s="385">
        <f>SUM(F4:F7)</f>
        <v>53061.170004</v>
      </c>
      <c r="S8" s="385">
        <f>N8/1000</f>
        <v>14.619314031</v>
      </c>
      <c r="T8" s="385">
        <f>O8/1000</f>
        <v>15.622129056</v>
      </c>
      <c r="U8" s="385">
        <f>P8/1000</f>
        <v>19.725414807</v>
      </c>
      <c r="V8" s="385">
        <f>Q8/1000</f>
        <v>3.0943121100000002</v>
      </c>
      <c r="W8" s="385">
        <f>R8/1000</f>
        <v>53.061170003999997</v>
      </c>
      <c r="X8" s="385">
        <v>0</v>
      </c>
      <c r="Y8" s="385"/>
      <c r="Z8" s="385">
        <f t="shared" ref="Z8:AD15" si="6">(B8-B4)/B4*100</f>
        <v>-3.5347070569571497</v>
      </c>
      <c r="AA8" s="385">
        <f t="shared" si="6"/>
        <v>26.557820235836026</v>
      </c>
      <c r="AB8" s="385">
        <f t="shared" si="6"/>
        <v>-1.6186308515755847</v>
      </c>
      <c r="AC8" s="385">
        <f t="shared" si="6"/>
        <v>97.969091408002186</v>
      </c>
      <c r="AD8" s="385">
        <f t="shared" si="6"/>
        <v>10.349164285627213</v>
      </c>
      <c r="AE8" s="410">
        <f t="shared" si="5"/>
        <v>-3.0504020960622347</v>
      </c>
    </row>
    <row r="9" spans="1:33">
      <c r="A9" s="397" t="s">
        <v>293</v>
      </c>
      <c r="B9" s="385">
        <v>3633.8049999999998</v>
      </c>
      <c r="C9" s="385">
        <v>4538.6229999999996</v>
      </c>
      <c r="D9" s="385">
        <v>3884.692</v>
      </c>
      <c r="E9" s="385">
        <v>1088.2529999999999</v>
      </c>
      <c r="F9" s="385">
        <v>13145.373</v>
      </c>
      <c r="G9" s="385">
        <f t="shared" si="0"/>
        <v>3.6338049999999997</v>
      </c>
      <c r="H9" s="385">
        <f t="shared" si="1"/>
        <v>4.5386229999999994</v>
      </c>
      <c r="I9" s="385">
        <f t="shared" si="2"/>
        <v>3.8846919999999998</v>
      </c>
      <c r="J9" s="385">
        <f t="shared" si="3"/>
        <v>1.0882529999999999</v>
      </c>
      <c r="K9" s="385">
        <f t="shared" si="4"/>
        <v>13.145372999999999</v>
      </c>
      <c r="L9" s="385"/>
      <c r="M9" s="871">
        <v>2008</v>
      </c>
      <c r="N9" s="385">
        <f>SUM(B8:B11)</f>
        <v>15459.521205999999</v>
      </c>
      <c r="O9" s="385">
        <f>SUM(C8:C11)</f>
        <v>20300.146999999997</v>
      </c>
      <c r="P9" s="385">
        <f>SUM(D8:D11)</f>
        <v>18172.743999999999</v>
      </c>
      <c r="Q9" s="385">
        <f>SUM(E8:E11)</f>
        <v>4387.2110000000002</v>
      </c>
      <c r="R9" s="385">
        <f>SUM(F8:F11)</f>
        <v>58319.623205999989</v>
      </c>
      <c r="S9" s="385">
        <f t="shared" ref="S9:S21" si="7">N9/1000</f>
        <v>15.459521206</v>
      </c>
      <c r="T9" s="385">
        <f t="shared" ref="T9:T21" si="8">O9/1000</f>
        <v>20.300146999999996</v>
      </c>
      <c r="U9" s="385">
        <f t="shared" ref="U9:U21" si="9">P9/1000</f>
        <v>18.172743999999998</v>
      </c>
      <c r="V9" s="385">
        <f t="shared" ref="V9:V21" si="10">Q9/1000</f>
        <v>4.3872110000000006</v>
      </c>
      <c r="W9" s="385">
        <f t="shared" ref="W9:W20" si="11">R9/1000</f>
        <v>58.319623205999989</v>
      </c>
      <c r="X9" s="385">
        <f>(R9-R8)/R8*100</f>
        <v>9.9101719800064387</v>
      </c>
      <c r="Z9" s="385">
        <f t="shared" si="6"/>
        <v>-4.2941904023433102</v>
      </c>
      <c r="AA9" s="385">
        <f t="shared" si="6"/>
        <v>18.531691348053688</v>
      </c>
      <c r="AB9" s="385">
        <f t="shared" si="6"/>
        <v>-21.029979161251148</v>
      </c>
      <c r="AC9" s="385">
        <f t="shared" si="6"/>
        <v>44.485412674785458</v>
      </c>
      <c r="AD9" s="385">
        <f t="shared" si="6"/>
        <v>-1.1498045256605618</v>
      </c>
      <c r="AE9" s="410">
        <f t="shared" si="5"/>
        <v>-0.21430130705720082</v>
      </c>
    </row>
    <row r="10" spans="1:33">
      <c r="A10" s="397" t="s">
        <v>294</v>
      </c>
      <c r="B10" s="385">
        <v>4073</v>
      </c>
      <c r="C10" s="385">
        <v>5588.1030000000001</v>
      </c>
      <c r="D10" s="385">
        <v>4686.2070000000003</v>
      </c>
      <c r="E10" s="385">
        <v>1081.0039999999999</v>
      </c>
      <c r="F10" s="385">
        <v>15428.313999999998</v>
      </c>
      <c r="G10" s="385">
        <f t="shared" si="0"/>
        <v>4.0730000000000004</v>
      </c>
      <c r="H10" s="385">
        <f t="shared" si="1"/>
        <v>5.5881030000000003</v>
      </c>
      <c r="I10" s="385">
        <f t="shared" si="2"/>
        <v>4.6862070000000005</v>
      </c>
      <c r="J10" s="385">
        <f t="shared" si="3"/>
        <v>1.0810039999999999</v>
      </c>
      <c r="K10" s="385">
        <f t="shared" si="4"/>
        <v>15.428313999999999</v>
      </c>
      <c r="L10" s="385"/>
      <c r="M10" s="871">
        <v>2009</v>
      </c>
      <c r="N10" s="385">
        <f>SUM(B12:B15)</f>
        <v>13098</v>
      </c>
      <c r="O10" s="385">
        <f>SUM(C12:C15)</f>
        <v>24320</v>
      </c>
      <c r="P10" s="385">
        <f>SUM(D12:D15)</f>
        <v>17206</v>
      </c>
      <c r="Q10" s="385">
        <f>SUM(E12:E15)</f>
        <v>5392</v>
      </c>
      <c r="R10" s="385">
        <f>SUM(F12:F15)</f>
        <v>60016</v>
      </c>
      <c r="S10" s="385">
        <f t="shared" si="7"/>
        <v>13.098000000000001</v>
      </c>
      <c r="T10" s="385">
        <f t="shared" si="8"/>
        <v>24.32</v>
      </c>
      <c r="U10" s="385">
        <f t="shared" si="9"/>
        <v>17.206</v>
      </c>
      <c r="V10" s="385">
        <f t="shared" si="10"/>
        <v>5.3920000000000003</v>
      </c>
      <c r="W10" s="385">
        <f t="shared" si="11"/>
        <v>60.015999999999998</v>
      </c>
      <c r="X10" s="385">
        <f t="shared" ref="X10:X21" si="12">(R10-R9)/R9*100</f>
        <v>2.9087581516224295</v>
      </c>
      <c r="Z10" s="385">
        <f t="shared" si="6"/>
        <v>5.8697343012309409</v>
      </c>
      <c r="AA10" s="385">
        <f t="shared" si="6"/>
        <v>33.281697978641219</v>
      </c>
      <c r="AB10" s="385">
        <f t="shared" si="6"/>
        <v>-9.8554188704216497</v>
      </c>
      <c r="AC10" s="385">
        <f t="shared" si="6"/>
        <v>8.2887855603992051</v>
      </c>
      <c r="AD10" s="385">
        <f t="shared" si="6"/>
        <v>8.3701112901423791</v>
      </c>
      <c r="AE10" s="410">
        <f t="shared" si="5"/>
        <v>17.366878824967529</v>
      </c>
    </row>
    <row r="11" spans="1:33">
      <c r="A11" s="397" t="s">
        <v>295</v>
      </c>
      <c r="B11" s="385">
        <v>4396.8029999999999</v>
      </c>
      <c r="C11" s="385">
        <v>5806.7470000000003</v>
      </c>
      <c r="D11" s="385">
        <v>5190.8969999999999</v>
      </c>
      <c r="E11" s="385">
        <v>1177.885</v>
      </c>
      <c r="F11" s="385">
        <v>16572.331999999999</v>
      </c>
      <c r="G11" s="385">
        <f t="shared" si="0"/>
        <v>4.3968030000000002</v>
      </c>
      <c r="H11" s="385">
        <f t="shared" si="1"/>
        <v>5.8067470000000005</v>
      </c>
      <c r="I11" s="385">
        <f t="shared" si="2"/>
        <v>5.1908969999999997</v>
      </c>
      <c r="J11" s="385">
        <f t="shared" si="3"/>
        <v>1.1778850000000001</v>
      </c>
      <c r="K11" s="385">
        <f t="shared" si="4"/>
        <v>16.572331999999999</v>
      </c>
      <c r="L11" s="385"/>
      <c r="M11" s="871">
        <v>2010</v>
      </c>
      <c r="N11" s="385">
        <f>SUM(B16:B19)</f>
        <v>12308.35265556716</v>
      </c>
      <c r="O11" s="385">
        <f>SUM(C16:C19)</f>
        <v>27091.435996446449</v>
      </c>
      <c r="P11" s="385">
        <f>SUM(D16:D19)</f>
        <v>15743.398903719379</v>
      </c>
      <c r="Q11" s="385">
        <f>SUM(E16:E19)</f>
        <v>5649.5580607471402</v>
      </c>
      <c r="R11" s="385">
        <f>SUM(F16:F19)</f>
        <v>60792.745616480133</v>
      </c>
      <c r="S11" s="385">
        <f t="shared" si="7"/>
        <v>12.308352655567159</v>
      </c>
      <c r="T11" s="385">
        <f t="shared" si="8"/>
        <v>27.09143599644645</v>
      </c>
      <c r="U11" s="385">
        <f t="shared" si="9"/>
        <v>15.743398903719379</v>
      </c>
      <c r="V11" s="385">
        <f t="shared" si="10"/>
        <v>5.6495580607471405</v>
      </c>
      <c r="W11" s="385">
        <f t="shared" si="11"/>
        <v>60.792745616480133</v>
      </c>
      <c r="X11" s="385">
        <f t="shared" si="12"/>
        <v>1.294230899227095</v>
      </c>
      <c r="Z11" s="385">
        <f t="shared" si="6"/>
        <v>25.75218304645507</v>
      </c>
      <c r="AA11" s="385">
        <f t="shared" si="6"/>
        <v>39.919881170802157</v>
      </c>
      <c r="AB11" s="385">
        <f t="shared" si="6"/>
        <v>1.3025698391988512</v>
      </c>
      <c r="AC11" s="385">
        <f t="shared" si="6"/>
        <v>44.085539581804241</v>
      </c>
      <c r="AD11" s="385">
        <f t="shared" si="6"/>
        <v>21.96213721061908</v>
      </c>
      <c r="AE11" s="410">
        <f t="shared" si="5"/>
        <v>7.415055203050704</v>
      </c>
    </row>
    <row r="12" spans="1:33">
      <c r="A12" s="397" t="s">
        <v>296</v>
      </c>
      <c r="B12" s="385">
        <v>3592</v>
      </c>
      <c r="C12" s="385">
        <v>5738</v>
      </c>
      <c r="D12" s="385">
        <v>4835</v>
      </c>
      <c r="E12" s="385">
        <v>1367</v>
      </c>
      <c r="F12" s="385">
        <v>15532</v>
      </c>
      <c r="G12" s="385">
        <f t="shared" si="0"/>
        <v>3.5920000000000001</v>
      </c>
      <c r="H12" s="385">
        <f t="shared" si="1"/>
        <v>5.7380000000000004</v>
      </c>
      <c r="I12" s="385">
        <f t="shared" si="2"/>
        <v>4.835</v>
      </c>
      <c r="J12" s="385">
        <f t="shared" si="3"/>
        <v>1.367</v>
      </c>
      <c r="K12" s="385">
        <f t="shared" si="4"/>
        <v>15.532</v>
      </c>
      <c r="L12" s="385"/>
      <c r="M12" s="871">
        <v>2011</v>
      </c>
      <c r="N12" s="385">
        <f>SUM(B20:B23)</f>
        <v>16056.34029298285</v>
      </c>
      <c r="O12" s="385">
        <f>SUM(C20:C23)</f>
        <v>25216.522086542063</v>
      </c>
      <c r="P12" s="385">
        <f>SUM(D20:D23)</f>
        <v>18304.521605560141</v>
      </c>
      <c r="Q12" s="385">
        <f>SUM(E20:E23)</f>
        <v>4680.5655006277993</v>
      </c>
      <c r="R12" s="385">
        <f>SUM(F20:F23)</f>
        <v>64257.949485712845</v>
      </c>
      <c r="S12" s="385">
        <f t="shared" si="7"/>
        <v>16.056340292982849</v>
      </c>
      <c r="T12" s="385">
        <f t="shared" si="8"/>
        <v>25.216522086542064</v>
      </c>
      <c r="U12" s="385">
        <f t="shared" si="9"/>
        <v>18.30452160556014</v>
      </c>
      <c r="V12" s="385">
        <f t="shared" si="10"/>
        <v>4.6805655006277993</v>
      </c>
      <c r="W12" s="385">
        <f t="shared" si="11"/>
        <v>64.257949485712842</v>
      </c>
      <c r="X12" s="385">
        <f t="shared" si="12"/>
        <v>5.7000285709967002</v>
      </c>
      <c r="Z12" s="385">
        <f t="shared" si="6"/>
        <v>7.03494934189309</v>
      </c>
      <c r="AA12" s="385">
        <f t="shared" si="6"/>
        <v>31.404359473594777</v>
      </c>
      <c r="AB12" s="385">
        <f t="shared" si="6"/>
        <v>9.6136250075947309</v>
      </c>
      <c r="AC12" s="385">
        <f t="shared" si="6"/>
        <v>31.433587579285611</v>
      </c>
      <c r="AD12" s="385">
        <f t="shared" si="6"/>
        <v>17.902433966597037</v>
      </c>
      <c r="AE12" s="410">
        <f t="shared" si="5"/>
        <v>-6.2775232839892334</v>
      </c>
    </row>
    <row r="13" spans="1:33">
      <c r="A13" s="397" t="s">
        <v>297</v>
      </c>
      <c r="B13" s="385">
        <v>3589</v>
      </c>
      <c r="C13" s="385">
        <v>6201</v>
      </c>
      <c r="D13" s="385">
        <v>4316</v>
      </c>
      <c r="E13" s="385">
        <v>1531</v>
      </c>
      <c r="F13" s="385">
        <v>15637</v>
      </c>
      <c r="G13" s="385">
        <f t="shared" si="0"/>
        <v>3.589</v>
      </c>
      <c r="H13" s="385">
        <f t="shared" si="1"/>
        <v>6.2009999999999996</v>
      </c>
      <c r="I13" s="385">
        <f t="shared" si="2"/>
        <v>4.3159999999999998</v>
      </c>
      <c r="J13" s="385">
        <f t="shared" si="3"/>
        <v>1.5309999999999999</v>
      </c>
      <c r="K13" s="385">
        <f t="shared" si="4"/>
        <v>15.637</v>
      </c>
      <c r="L13" s="385"/>
      <c r="M13" s="871">
        <v>2012</v>
      </c>
      <c r="N13" s="385">
        <f>SUM(B24:B27)</f>
        <v>20867.868104224202</v>
      </c>
      <c r="O13" s="385">
        <f>SUM(C24:C27)</f>
        <v>27481.584195238152</v>
      </c>
      <c r="P13" s="385">
        <f>SUM(D24:D27)</f>
        <v>28204.059894510094</v>
      </c>
      <c r="Q13" s="385">
        <f>SUM(E24:E27)</f>
        <v>4113.3520951248356</v>
      </c>
      <c r="R13" s="385">
        <f>SUM(F24:F27)</f>
        <v>80666.864289097284</v>
      </c>
      <c r="S13" s="385">
        <f t="shared" si="7"/>
        <v>20.867868104224204</v>
      </c>
      <c r="T13" s="385">
        <f t="shared" si="8"/>
        <v>27.481584195238153</v>
      </c>
      <c r="U13" s="385">
        <f t="shared" si="9"/>
        <v>28.204059894510095</v>
      </c>
      <c r="V13" s="385">
        <f t="shared" si="10"/>
        <v>4.1133520951248359</v>
      </c>
      <c r="W13" s="385">
        <f t="shared" si="11"/>
        <v>80.66686428909729</v>
      </c>
      <c r="X13" s="385">
        <f t="shared" si="12"/>
        <v>25.536007505239191</v>
      </c>
      <c r="Z13" s="385">
        <f t="shared" si="6"/>
        <v>-1.233005073194622</v>
      </c>
      <c r="AA13" s="385">
        <f t="shared" si="6"/>
        <v>36.6273426984352</v>
      </c>
      <c r="AB13" s="385">
        <f t="shared" si="6"/>
        <v>11.102759240629629</v>
      </c>
      <c r="AC13" s="385">
        <f t="shared" si="6"/>
        <v>40.684197516570144</v>
      </c>
      <c r="AD13" s="385">
        <f t="shared" si="6"/>
        <v>18.954403195710007</v>
      </c>
      <c r="AE13" s="410">
        <f t="shared" si="5"/>
        <v>0.67602369302086018</v>
      </c>
    </row>
    <row r="14" spans="1:33">
      <c r="A14" s="397" t="s">
        <v>298</v>
      </c>
      <c r="B14" s="385">
        <v>3155</v>
      </c>
      <c r="C14" s="385">
        <v>6323</v>
      </c>
      <c r="D14" s="385">
        <v>4196</v>
      </c>
      <c r="E14" s="385">
        <v>1191</v>
      </c>
      <c r="F14" s="385">
        <v>14865</v>
      </c>
      <c r="G14" s="385">
        <f t="shared" si="0"/>
        <v>3.1549999999999998</v>
      </c>
      <c r="H14" s="385">
        <f t="shared" si="1"/>
        <v>6.3230000000000004</v>
      </c>
      <c r="I14" s="385">
        <f t="shared" si="2"/>
        <v>4.1959999999999997</v>
      </c>
      <c r="J14" s="385">
        <f t="shared" si="3"/>
        <v>1.1910000000000001</v>
      </c>
      <c r="K14" s="385">
        <f t="shared" si="4"/>
        <v>14.865</v>
      </c>
      <c r="L14" s="385"/>
      <c r="M14" s="871">
        <v>2013</v>
      </c>
      <c r="N14" s="385">
        <f>SUM(B28:B31)</f>
        <v>24963.225922537742</v>
      </c>
      <c r="O14" s="385">
        <f>SUM(C28:C31)</f>
        <v>29303.387454292209</v>
      </c>
      <c r="P14" s="385">
        <f>SUM(D28:D31)</f>
        <v>32301.424085169638</v>
      </c>
      <c r="Q14" s="385">
        <f>SUM(E28:E31)</f>
        <v>4307.3019702988986</v>
      </c>
      <c r="R14" s="385">
        <f>SUM(F28:F31)</f>
        <v>90875.339432298497</v>
      </c>
      <c r="S14" s="385">
        <f t="shared" si="7"/>
        <v>24.963225922537742</v>
      </c>
      <c r="T14" s="385">
        <f t="shared" si="8"/>
        <v>29.30338745429221</v>
      </c>
      <c r="U14" s="385">
        <f t="shared" si="9"/>
        <v>32.301424085169636</v>
      </c>
      <c r="V14" s="385">
        <f t="shared" si="10"/>
        <v>4.3073019702988988</v>
      </c>
      <c r="W14" s="385">
        <f t="shared" si="11"/>
        <v>90.875339432298503</v>
      </c>
      <c r="X14" s="385">
        <f t="shared" si="12"/>
        <v>12.655103471749754</v>
      </c>
      <c r="Z14" s="385">
        <f t="shared" si="6"/>
        <v>-22.538669285538916</v>
      </c>
      <c r="AA14" s="385">
        <f t="shared" si="6"/>
        <v>13.151099756035276</v>
      </c>
      <c r="AB14" s="385">
        <f t="shared" si="6"/>
        <v>-10.460634794835148</v>
      </c>
      <c r="AC14" s="385">
        <f t="shared" si="6"/>
        <v>10.175355502847362</v>
      </c>
      <c r="AD14" s="385">
        <f t="shared" si="6"/>
        <v>-3.6511701797098408</v>
      </c>
      <c r="AE14" s="410">
        <f t="shared" si="5"/>
        <v>-4.9370083775660296</v>
      </c>
    </row>
    <row r="15" spans="1:33">
      <c r="A15" s="397" t="s">
        <v>299</v>
      </c>
      <c r="B15" s="385">
        <v>2762</v>
      </c>
      <c r="C15" s="385">
        <v>6058</v>
      </c>
      <c r="D15" s="385">
        <v>3859</v>
      </c>
      <c r="E15" s="385">
        <v>1303</v>
      </c>
      <c r="F15" s="385">
        <v>13982</v>
      </c>
      <c r="G15" s="385">
        <f t="shared" si="0"/>
        <v>2.762</v>
      </c>
      <c r="H15" s="385">
        <f t="shared" si="1"/>
        <v>6.0579999999999998</v>
      </c>
      <c r="I15" s="385">
        <f t="shared" si="2"/>
        <v>3.859</v>
      </c>
      <c r="J15" s="385">
        <f t="shared" si="3"/>
        <v>1.3029999999999999</v>
      </c>
      <c r="K15" s="385">
        <f t="shared" si="4"/>
        <v>13.981999999999999</v>
      </c>
      <c r="L15" s="385"/>
      <c r="M15" s="871">
        <v>2014</v>
      </c>
      <c r="N15" s="385">
        <f>SUM(B32:B35)</f>
        <v>30516.213683000002</v>
      </c>
      <c r="O15" s="385">
        <f>SUM(C32:C35)</f>
        <v>34314.837254000005</v>
      </c>
      <c r="P15" s="385">
        <f>SUM(D32:D35)</f>
        <v>32689.520477999999</v>
      </c>
      <c r="Q15" s="385">
        <f>SUM(E32:E35)</f>
        <v>5025.6420079999998</v>
      </c>
      <c r="R15" s="385">
        <f>SUM(F32:F35)</f>
        <v>102546.21342299998</v>
      </c>
      <c r="S15" s="385">
        <f t="shared" si="7"/>
        <v>30.516213683</v>
      </c>
      <c r="T15" s="385">
        <f t="shared" si="8"/>
        <v>34.314837254000004</v>
      </c>
      <c r="U15" s="385">
        <f t="shared" si="9"/>
        <v>32.689520477999999</v>
      </c>
      <c r="V15" s="385">
        <f t="shared" si="10"/>
        <v>5.0256420080000002</v>
      </c>
      <c r="W15" s="385">
        <f t="shared" si="11"/>
        <v>102.54621342299998</v>
      </c>
      <c r="X15" s="385">
        <f t="shared" si="12"/>
        <v>12.842729461710793</v>
      </c>
      <c r="Z15" s="385">
        <f t="shared" si="6"/>
        <v>-37.181629470321958</v>
      </c>
      <c r="AA15" s="385">
        <f t="shared" si="6"/>
        <v>4.3269148802246713</v>
      </c>
      <c r="AB15" s="385">
        <f t="shared" si="6"/>
        <v>-25.658320710274158</v>
      </c>
      <c r="AC15" s="385">
        <f t="shared" si="6"/>
        <v>10.62200469485561</v>
      </c>
      <c r="AD15" s="385">
        <f t="shared" si="6"/>
        <v>-15.630461663452063</v>
      </c>
      <c r="AE15" s="410">
        <f t="shared" si="5"/>
        <v>-5.940127817019845</v>
      </c>
    </row>
    <row r="16" spans="1:33">
      <c r="A16" s="397" t="s">
        <v>300</v>
      </c>
      <c r="B16" s="385">
        <v>2896.3071248130004</v>
      </c>
      <c r="C16" s="385">
        <v>6292.7342071201801</v>
      </c>
      <c r="D16" s="385">
        <v>3675.3858295781301</v>
      </c>
      <c r="E16" s="385">
        <v>1406</v>
      </c>
      <c r="F16" s="385">
        <v>14270.42716151131</v>
      </c>
      <c r="G16" s="385">
        <f t="shared" si="0"/>
        <v>2.8963071248130006</v>
      </c>
      <c r="H16" s="385">
        <f t="shared" si="1"/>
        <v>6.2927342071201799</v>
      </c>
      <c r="I16" s="385">
        <f t="shared" si="2"/>
        <v>3.6753858295781301</v>
      </c>
      <c r="J16" s="385">
        <f t="shared" si="3"/>
        <v>1.4059999999999999</v>
      </c>
      <c r="K16" s="385">
        <f t="shared" si="4"/>
        <v>14.270427161511311</v>
      </c>
      <c r="L16" s="385"/>
      <c r="M16" s="871">
        <v>2015</v>
      </c>
      <c r="N16" s="385">
        <f>SUM(B36:B39)</f>
        <v>33846.237779984382</v>
      </c>
      <c r="O16" s="385">
        <f>SUM(C36:C39)</f>
        <v>39079.733257101565</v>
      </c>
      <c r="P16" s="385">
        <f>SUM(D36:D39)</f>
        <v>36587.404214158196</v>
      </c>
      <c r="Q16" s="385">
        <f>SUM(E36:E39)</f>
        <v>5429.6475439941396</v>
      </c>
      <c r="R16" s="385">
        <f>SUM(F36:F39)</f>
        <v>114943.02279523828</v>
      </c>
      <c r="S16" s="385">
        <f t="shared" si="7"/>
        <v>33.846237779984385</v>
      </c>
      <c r="T16" s="385">
        <f t="shared" si="8"/>
        <v>39.079733257101566</v>
      </c>
      <c r="U16" s="385">
        <f t="shared" si="9"/>
        <v>36.587404214158198</v>
      </c>
      <c r="V16" s="385">
        <f t="shared" si="10"/>
        <v>5.4296475439941396</v>
      </c>
      <c r="W16" s="385">
        <f t="shared" si="11"/>
        <v>114.94302279523828</v>
      </c>
      <c r="X16" s="385">
        <f t="shared" si="12"/>
        <v>12.088997690340692</v>
      </c>
      <c r="Z16" s="385">
        <f t="shared" ref="Z16:Z33" si="13">(B16-B12)/B12*100</f>
        <v>-19.367841736831835</v>
      </c>
      <c r="AA16" s="385">
        <f t="shared" ref="AA16:AA33" si="14">(C16-C12)/C12*100</f>
        <v>9.6677275552488702</v>
      </c>
      <c r="AB16" s="385">
        <f t="shared" ref="AB16:AB33" si="15">(D16-D12)/D12*100</f>
        <v>-23.983747061465767</v>
      </c>
      <c r="AC16" s="385">
        <f t="shared" ref="AC16:AC33" si="16">(E16-E12)/E12*100</f>
        <v>2.8529626920263351</v>
      </c>
      <c r="AD16" s="385">
        <v>-8.1</v>
      </c>
      <c r="AE16" s="410">
        <f t="shared" si="5"/>
        <v>2.0628462416772297</v>
      </c>
      <c r="AF16" s="867">
        <v>19.100000000000001</v>
      </c>
    </row>
    <row r="17" spans="1:32">
      <c r="A17" s="397" t="s">
        <v>301</v>
      </c>
      <c r="B17" s="385">
        <v>2903.9902585360001</v>
      </c>
      <c r="C17" s="385">
        <v>7210.0265697603209</v>
      </c>
      <c r="D17" s="385">
        <v>4462.1651050399996</v>
      </c>
      <c r="E17" s="385">
        <v>1415.8374459977001</v>
      </c>
      <c r="F17" s="385">
        <v>15992.01937933402</v>
      </c>
      <c r="G17" s="385">
        <f t="shared" si="0"/>
        <v>2.903990258536</v>
      </c>
      <c r="H17" s="385">
        <f t="shared" si="1"/>
        <v>7.2100265697603207</v>
      </c>
      <c r="I17" s="385">
        <f t="shared" si="2"/>
        <v>4.4621651050399995</v>
      </c>
      <c r="J17" s="385">
        <f t="shared" si="3"/>
        <v>1.4158374459977001</v>
      </c>
      <c r="K17" s="385">
        <f t="shared" si="4"/>
        <v>15.992019379334021</v>
      </c>
      <c r="L17" s="385"/>
      <c r="M17" s="871">
        <v>2016</v>
      </c>
      <c r="N17" s="385">
        <f>SUM(B40:B43)</f>
        <v>37807.368333648439</v>
      </c>
      <c r="O17" s="385">
        <f>SUM(C40:C43)</f>
        <v>39761.800260304692</v>
      </c>
      <c r="P17" s="385">
        <f>SUM(D40:D43)</f>
        <v>43318.452390810548</v>
      </c>
      <c r="Q17" s="385">
        <f>SUM(E40:E43)</f>
        <v>5950.3835321054694</v>
      </c>
      <c r="R17" s="385">
        <f>SUM(F40:F43)</f>
        <v>126838.00451686914</v>
      </c>
      <c r="S17" s="385">
        <f t="shared" si="7"/>
        <v>37.807368333648441</v>
      </c>
      <c r="T17" s="385">
        <f t="shared" si="8"/>
        <v>39.761800260304689</v>
      </c>
      <c r="U17" s="385">
        <f t="shared" si="9"/>
        <v>43.318452390810549</v>
      </c>
      <c r="V17" s="385">
        <f t="shared" si="10"/>
        <v>5.9503835321054694</v>
      </c>
      <c r="W17" s="385">
        <f t="shared" si="11"/>
        <v>126.83800451686915</v>
      </c>
      <c r="X17" s="385">
        <f t="shared" si="12"/>
        <v>10.348589616283894</v>
      </c>
      <c r="Z17" s="385">
        <f t="shared" si="13"/>
        <v>-19.086367831262187</v>
      </c>
      <c r="AA17" s="385">
        <f t="shared" si="14"/>
        <v>16.271997577170147</v>
      </c>
      <c r="AB17" s="385">
        <f t="shared" si="15"/>
        <v>3.3865872344763583</v>
      </c>
      <c r="AC17" s="385">
        <f t="shared" si="16"/>
        <v>-7.5220479426714491</v>
      </c>
      <c r="AD17" s="385">
        <v>2.2999999999999998</v>
      </c>
      <c r="AE17" s="410">
        <f t="shared" si="5"/>
        <v>12.064055254533704</v>
      </c>
      <c r="AF17" s="867">
        <v>18.5</v>
      </c>
    </row>
    <row r="18" spans="1:32">
      <c r="A18" s="397" t="s">
        <v>302</v>
      </c>
      <c r="B18" s="385">
        <v>3214.8204880349995</v>
      </c>
      <c r="C18" s="385">
        <v>6609.2245319203994</v>
      </c>
      <c r="D18" s="385">
        <v>3576.1048415847204</v>
      </c>
      <c r="E18" s="385">
        <v>1489.093894334</v>
      </c>
      <c r="F18" s="385">
        <v>14889.24375587412</v>
      </c>
      <c r="G18" s="385">
        <f t="shared" si="0"/>
        <v>3.2148204880349995</v>
      </c>
      <c r="H18" s="385">
        <f t="shared" si="1"/>
        <v>6.6092245319203995</v>
      </c>
      <c r="I18" s="385">
        <f t="shared" si="2"/>
        <v>3.5761048415847205</v>
      </c>
      <c r="J18" s="385">
        <f t="shared" si="3"/>
        <v>1.489093894334</v>
      </c>
      <c r="K18" s="385">
        <f t="shared" si="4"/>
        <v>14.889243755874121</v>
      </c>
      <c r="L18" s="385"/>
      <c r="M18" s="871">
        <v>2017</v>
      </c>
      <c r="N18" s="385">
        <f>SUM(B44:B47)</f>
        <v>39317.047671849999</v>
      </c>
      <c r="O18" s="385">
        <f>SUM(C44:C47)</f>
        <v>41551.659843959991</v>
      </c>
      <c r="P18" s="385">
        <f>SUM(D44:D47)</f>
        <v>51086.841987190004</v>
      </c>
      <c r="Q18" s="385">
        <f>SUM(E44:E47)</f>
        <v>6495.9559889400007</v>
      </c>
      <c r="R18" s="385">
        <f>SUM(F44:F47)</f>
        <v>138451.50549194001</v>
      </c>
      <c r="S18" s="385">
        <f t="shared" si="7"/>
        <v>39.317047671849998</v>
      </c>
      <c r="T18" s="385">
        <f t="shared" si="8"/>
        <v>41.551659843959989</v>
      </c>
      <c r="U18" s="385">
        <f t="shared" si="9"/>
        <v>51.086841987190006</v>
      </c>
      <c r="V18" s="385">
        <f t="shared" si="10"/>
        <v>6.4959559889400005</v>
      </c>
      <c r="W18" s="385">
        <f t="shared" si="11"/>
        <v>138.45150549194003</v>
      </c>
      <c r="X18" s="385">
        <f t="shared" si="12"/>
        <v>9.1561681526819534</v>
      </c>
      <c r="Z18" s="385">
        <f t="shared" si="13"/>
        <v>1.8960535034865125</v>
      </c>
      <c r="AA18" s="385">
        <f t="shared" si="14"/>
        <v>4.5267204162644212</v>
      </c>
      <c r="AB18" s="385">
        <f t="shared" si="15"/>
        <v>-14.773478513233549</v>
      </c>
      <c r="AC18" s="385">
        <f t="shared" si="16"/>
        <v>25.028874419311503</v>
      </c>
      <c r="AD18" s="385">
        <v>0.2</v>
      </c>
      <c r="AE18" s="410">
        <f t="shared" si="5"/>
        <v>-6.8957871879831645</v>
      </c>
      <c r="AF18" s="867">
        <v>14.6</v>
      </c>
    </row>
    <row r="19" spans="1:32">
      <c r="A19" s="397" t="s">
        <v>303</v>
      </c>
      <c r="B19" s="385">
        <v>3293.2347841831597</v>
      </c>
      <c r="C19" s="385">
        <v>6979.4506876455498</v>
      </c>
      <c r="D19" s="385">
        <v>4029.74312751653</v>
      </c>
      <c r="E19" s="385">
        <v>1338.6267204154399</v>
      </c>
      <c r="F19" s="385">
        <v>15641.055319760679</v>
      </c>
      <c r="G19" s="385">
        <f t="shared" si="0"/>
        <v>3.2932347841831597</v>
      </c>
      <c r="H19" s="385">
        <f t="shared" si="1"/>
        <v>6.9794506876455502</v>
      </c>
      <c r="I19" s="385">
        <f t="shared" si="2"/>
        <v>4.0297431275165296</v>
      </c>
      <c r="J19" s="385">
        <f t="shared" si="3"/>
        <v>1.3386267204154398</v>
      </c>
      <c r="K19" s="385">
        <f t="shared" si="4"/>
        <v>15.641055319760678</v>
      </c>
      <c r="L19" s="385"/>
      <c r="M19" s="871">
        <v>2018</v>
      </c>
      <c r="N19" s="385">
        <f>SUM(B48:B51)</f>
        <v>36591.940986560003</v>
      </c>
      <c r="O19" s="385">
        <f>SUM(C48:C51)</f>
        <v>41200.8608618</v>
      </c>
      <c r="P19" s="385">
        <f>SUM(D48:D51)</f>
        <v>60592.80949</v>
      </c>
      <c r="Q19" s="385">
        <f>SUM(E48:E51)</f>
        <v>7161.467208</v>
      </c>
      <c r="R19" s="385">
        <f>SUM(F48:F51)</f>
        <v>145547.17854636002</v>
      </c>
      <c r="S19" s="385">
        <f t="shared" si="7"/>
        <v>36.591940986560004</v>
      </c>
      <c r="T19" s="385">
        <f t="shared" si="8"/>
        <v>41.200860861800003</v>
      </c>
      <c r="U19" s="385">
        <f t="shared" si="9"/>
        <v>60.59280949</v>
      </c>
      <c r="V19" s="385">
        <f t="shared" si="10"/>
        <v>7.1614672080000004</v>
      </c>
      <c r="W19" s="385">
        <f t="shared" si="11"/>
        <v>145.54717854636002</v>
      </c>
      <c r="X19" s="385">
        <f t="shared" si="12"/>
        <v>5.1250241224954296</v>
      </c>
      <c r="Z19" s="385">
        <f t="shared" si="13"/>
        <v>19.233699644574937</v>
      </c>
      <c r="AA19" s="385">
        <f t="shared" si="14"/>
        <v>15.210476851197589</v>
      </c>
      <c r="AB19" s="385">
        <f t="shared" si="15"/>
        <v>4.424543340671935</v>
      </c>
      <c r="AC19" s="385">
        <f t="shared" si="16"/>
        <v>2.7342072460045954</v>
      </c>
      <c r="AD19" s="385">
        <v>11.9</v>
      </c>
      <c r="AE19" s="410">
        <f t="shared" si="5"/>
        <v>5.0493603047498832</v>
      </c>
      <c r="AF19" s="867">
        <v>16.100000000000001</v>
      </c>
    </row>
    <row r="20" spans="1:32">
      <c r="A20" s="397" t="s">
        <v>304</v>
      </c>
      <c r="B20" s="385">
        <v>3490.9636641703396</v>
      </c>
      <c r="C20" s="385">
        <v>6578.1999274410991</v>
      </c>
      <c r="D20" s="385">
        <v>4362.9989189401404</v>
      </c>
      <c r="E20" s="385">
        <v>1087.2851136940001</v>
      </c>
      <c r="F20" s="385">
        <v>15519.44762424558</v>
      </c>
      <c r="G20" s="385">
        <f t="shared" si="0"/>
        <v>3.4909636641703394</v>
      </c>
      <c r="H20" s="385">
        <f t="shared" si="1"/>
        <v>6.5781999274410987</v>
      </c>
      <c r="I20" s="385">
        <f t="shared" si="2"/>
        <v>4.3629989189401401</v>
      </c>
      <c r="J20" s="385">
        <f t="shared" si="3"/>
        <v>1.087285113694</v>
      </c>
      <c r="K20" s="385">
        <f t="shared" si="4"/>
        <v>15.519447624245581</v>
      </c>
      <c r="L20" s="385"/>
      <c r="M20" s="871">
        <v>2019</v>
      </c>
      <c r="N20" s="385">
        <f>SUM(B52:B55)</f>
        <v>35751.888116739996</v>
      </c>
      <c r="O20" s="385">
        <f>SUM(C52:C55)</f>
        <v>37557.524479095002</v>
      </c>
      <c r="P20" s="385">
        <f>SUM(D52:D55)</f>
        <v>65599.291180251297</v>
      </c>
      <c r="Q20" s="385">
        <f>SUM(E52:E55)</f>
        <v>7463.0121850100004</v>
      </c>
      <c r="R20" s="385">
        <f>SUM(F52:F55)</f>
        <v>146371.71596109631</v>
      </c>
      <c r="S20" s="385">
        <f t="shared" si="7"/>
        <v>35.751888116739998</v>
      </c>
      <c r="T20" s="385">
        <f t="shared" si="8"/>
        <v>37.557524479095001</v>
      </c>
      <c r="U20" s="385">
        <f t="shared" si="9"/>
        <v>65.599291180251299</v>
      </c>
      <c r="V20" s="385">
        <f t="shared" si="10"/>
        <v>7.4630121850100002</v>
      </c>
      <c r="W20" s="385">
        <f t="shared" si="11"/>
        <v>146.3717159610963</v>
      </c>
      <c r="X20" s="385">
        <f t="shared" si="12"/>
        <v>0.56650869015207705</v>
      </c>
      <c r="Z20" s="385">
        <f t="shared" si="13"/>
        <v>20.53154288310267</v>
      </c>
      <c r="AA20" s="385">
        <f t="shared" si="14"/>
        <v>4.5364337810091637</v>
      </c>
      <c r="AB20" s="385">
        <f t="shared" si="15"/>
        <v>18.708596083392315</v>
      </c>
      <c r="AC20" s="385">
        <f t="shared" si="16"/>
        <v>-22.668199595021331</v>
      </c>
      <c r="AD20" s="385">
        <v>8.8000000000000007</v>
      </c>
      <c r="AE20" s="410">
        <f t="shared" si="5"/>
        <v>-0.77749034850264243</v>
      </c>
      <c r="AF20" s="867">
        <v>8</v>
      </c>
    </row>
    <row r="21" spans="1:32">
      <c r="A21" s="397" t="s">
        <v>305</v>
      </c>
      <c r="B21" s="385">
        <v>3774.9690000000001</v>
      </c>
      <c r="C21" s="385">
        <v>6513.47</v>
      </c>
      <c r="D21" s="385">
        <v>3529.7089999999998</v>
      </c>
      <c r="E21" s="385">
        <v>1222</v>
      </c>
      <c r="F21" s="385">
        <v>15040.148000000001</v>
      </c>
      <c r="G21" s="385">
        <f t="shared" si="0"/>
        <v>3.774969</v>
      </c>
      <c r="H21" s="385">
        <f t="shared" si="1"/>
        <v>6.5134699999999999</v>
      </c>
      <c r="I21" s="385">
        <f t="shared" si="2"/>
        <v>3.529709</v>
      </c>
      <c r="J21" s="385">
        <f t="shared" si="3"/>
        <v>1.222</v>
      </c>
      <c r="K21" s="385">
        <f t="shared" si="4"/>
        <v>15.040148</v>
      </c>
      <c r="L21" s="385"/>
      <c r="M21" s="871">
        <v>2020</v>
      </c>
      <c r="N21" s="385">
        <f>SUM(B56:B59)</f>
        <v>28142.412427736472</v>
      </c>
      <c r="O21" s="385">
        <f>SUM(C56:C59)</f>
        <v>30509.056203623986</v>
      </c>
      <c r="P21" s="385">
        <f>SUM(D56:D59)</f>
        <v>47325.03822628023</v>
      </c>
      <c r="Q21" s="385">
        <f>SUM(E56:E59)</f>
        <v>7836.567406051463</v>
      </c>
      <c r="R21" s="385">
        <f>SUM(F56:F59)</f>
        <v>113813.07426369215</v>
      </c>
      <c r="S21" s="385">
        <f t="shared" si="7"/>
        <v>28.14241242773647</v>
      </c>
      <c r="T21" s="385">
        <f t="shared" si="8"/>
        <v>30.509056203623985</v>
      </c>
      <c r="U21" s="385">
        <f t="shared" si="9"/>
        <v>47.325038226280228</v>
      </c>
      <c r="V21" s="385">
        <f t="shared" si="10"/>
        <v>7.8365674060514632</v>
      </c>
      <c r="W21" s="385">
        <f>R21/1000</f>
        <v>113.81307426369214</v>
      </c>
      <c r="X21" s="385">
        <f t="shared" si="12"/>
        <v>-22.24380679260317</v>
      </c>
      <c r="Z21" s="385">
        <f t="shared" si="13"/>
        <v>29.992481514145641</v>
      </c>
      <c r="AA21" s="385">
        <f t="shared" si="14"/>
        <v>-9.6609431743533207</v>
      </c>
      <c r="AB21" s="385">
        <f t="shared" si="15"/>
        <v>-20.896943145084297</v>
      </c>
      <c r="AC21" s="385">
        <f t="shared" si="16"/>
        <v>-13.690656829683467</v>
      </c>
      <c r="AD21" s="385">
        <v>-6</v>
      </c>
      <c r="AE21" s="410">
        <f t="shared" si="5"/>
        <v>-3.0883806940189253</v>
      </c>
      <c r="AF21" s="867">
        <v>5.9</v>
      </c>
    </row>
    <row r="22" spans="1:32">
      <c r="A22" s="397" t="s">
        <v>306</v>
      </c>
      <c r="B22" s="385">
        <v>4180.4184538059999</v>
      </c>
      <c r="C22" s="385">
        <v>6166.3687634869611</v>
      </c>
      <c r="D22" s="385">
        <v>4354.9588569580001</v>
      </c>
      <c r="E22" s="385">
        <v>1335.4664865537998</v>
      </c>
      <c r="F22" s="385">
        <v>16037.212560804761</v>
      </c>
      <c r="G22" s="385">
        <f t="shared" si="0"/>
        <v>4.1804184538060003</v>
      </c>
      <c r="H22" s="385">
        <f t="shared" si="1"/>
        <v>6.1663687634869611</v>
      </c>
      <c r="I22" s="385">
        <f t="shared" si="2"/>
        <v>4.3549588569580004</v>
      </c>
      <c r="J22" s="385">
        <f t="shared" si="3"/>
        <v>1.3354664865537997</v>
      </c>
      <c r="K22" s="385">
        <f t="shared" si="4"/>
        <v>16.037212560804761</v>
      </c>
      <c r="L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>
        <f t="shared" si="13"/>
        <v>30.035828419185069</v>
      </c>
      <c r="AA22" s="385">
        <f t="shared" si="14"/>
        <v>-6.7005707900312554</v>
      </c>
      <c r="AB22" s="385">
        <f t="shared" si="15"/>
        <v>21.779395456094548</v>
      </c>
      <c r="AC22" s="385">
        <f t="shared" si="16"/>
        <v>-10.316838203739351</v>
      </c>
      <c r="AD22" s="385">
        <v>7.7</v>
      </c>
      <c r="AE22" s="410">
        <f t="shared" si="5"/>
        <v>6.6293533867137464</v>
      </c>
      <c r="AF22" s="867">
        <v>9.5</v>
      </c>
    </row>
    <row r="23" spans="1:32">
      <c r="A23" s="397" t="s">
        <v>307</v>
      </c>
      <c r="B23" s="385">
        <v>4609.9891750065108</v>
      </c>
      <c r="C23" s="385">
        <v>5958.483395614001</v>
      </c>
      <c r="D23" s="385">
        <v>6056.8548296620002</v>
      </c>
      <c r="E23" s="385">
        <v>1035.81390038</v>
      </c>
      <c r="F23" s="385">
        <v>17661.141300662512</v>
      </c>
      <c r="G23" s="385">
        <f t="shared" si="0"/>
        <v>4.6099891750065112</v>
      </c>
      <c r="H23" s="385">
        <f t="shared" si="1"/>
        <v>5.9584833956140013</v>
      </c>
      <c r="I23" s="385">
        <f t="shared" si="2"/>
        <v>6.056854829662</v>
      </c>
      <c r="J23" s="385">
        <f t="shared" si="3"/>
        <v>1.03581390038</v>
      </c>
      <c r="K23" s="385">
        <f t="shared" si="4"/>
        <v>17.661141300662511</v>
      </c>
      <c r="L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>
        <f t="shared" si="13"/>
        <v>39.983617236994334</v>
      </c>
      <c r="AA23" s="385">
        <f t="shared" si="14"/>
        <v>-14.628189777725362</v>
      </c>
      <c r="AB23" s="385">
        <f t="shared" si="15"/>
        <v>50.303744879012889</v>
      </c>
      <c r="AC23" s="385">
        <f t="shared" si="16"/>
        <v>-22.621154606973825</v>
      </c>
      <c r="AD23" s="385">
        <v>12.9</v>
      </c>
      <c r="AE23" s="410">
        <f t="shared" si="5"/>
        <v>10.126003716048897</v>
      </c>
      <c r="AF23" s="867">
        <v>13.6</v>
      </c>
    </row>
    <row r="24" spans="1:32">
      <c r="A24" s="397" t="s">
        <v>308</v>
      </c>
      <c r="B24" s="385">
        <v>4885.1685953149999</v>
      </c>
      <c r="C24" s="385">
        <v>6806.5515811260011</v>
      </c>
      <c r="D24" s="385">
        <v>5118.8434260419999</v>
      </c>
      <c r="E24" s="385">
        <v>915.34288435000008</v>
      </c>
      <c r="F24" s="385">
        <v>17725.906486833002</v>
      </c>
      <c r="G24" s="385">
        <f t="shared" si="0"/>
        <v>4.8851685953150001</v>
      </c>
      <c r="H24" s="385">
        <f t="shared" si="1"/>
        <v>6.8065515811260013</v>
      </c>
      <c r="I24" s="385">
        <f t="shared" si="2"/>
        <v>5.1188434260419999</v>
      </c>
      <c r="J24" s="385">
        <f t="shared" si="3"/>
        <v>0.91534288435000011</v>
      </c>
      <c r="K24" s="385">
        <f t="shared" si="4"/>
        <v>17.725906486833001</v>
      </c>
      <c r="L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>
        <f t="shared" si="13"/>
        <v>39.93753774793317</v>
      </c>
      <c r="AA24" s="385">
        <f t="shared" si="14"/>
        <v>3.4713395184650477</v>
      </c>
      <c r="AB24" s="385">
        <f t="shared" si="15"/>
        <v>17.323967324875461</v>
      </c>
      <c r="AC24" s="385">
        <f t="shared" si="16"/>
        <v>-15.813904483602681</v>
      </c>
      <c r="AD24" s="385">
        <v>14.2</v>
      </c>
      <c r="AE24" s="410">
        <f t="shared" si="5"/>
        <v>0.36671008440468839</v>
      </c>
      <c r="AF24" s="867">
        <v>22.2</v>
      </c>
    </row>
    <row r="25" spans="1:32">
      <c r="A25" s="397" t="s">
        <v>309</v>
      </c>
      <c r="B25" s="385">
        <v>5161.8305452322002</v>
      </c>
      <c r="C25" s="385">
        <v>7085.6317598876003</v>
      </c>
      <c r="D25" s="385">
        <v>7049.685435447198</v>
      </c>
      <c r="E25" s="385">
        <v>1051.707705453</v>
      </c>
      <c r="F25" s="385">
        <v>20348.855446019996</v>
      </c>
      <c r="G25" s="385">
        <f t="shared" si="0"/>
        <v>5.1618305452322</v>
      </c>
      <c r="H25" s="385">
        <f t="shared" si="1"/>
        <v>7.0856317598876002</v>
      </c>
      <c r="I25" s="385">
        <f t="shared" si="2"/>
        <v>7.0496854354471976</v>
      </c>
      <c r="J25" s="385">
        <f t="shared" si="3"/>
        <v>1.051707705453</v>
      </c>
      <c r="K25" s="385">
        <f t="shared" si="4"/>
        <v>20.348855446019996</v>
      </c>
      <c r="L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>
        <f t="shared" si="13"/>
        <v>36.738355870795232</v>
      </c>
      <c r="AA25" s="385">
        <f t="shared" si="14"/>
        <v>8.7842848725425924</v>
      </c>
      <c r="AB25" s="385">
        <f t="shared" si="15"/>
        <v>99.724267225632431</v>
      </c>
      <c r="AC25" s="385">
        <f t="shared" si="16"/>
        <v>-13.935539651963991</v>
      </c>
      <c r="AD25" s="385">
        <v>35.299999999999997</v>
      </c>
      <c r="AE25" s="410">
        <f t="shared" si="5"/>
        <v>14.797262758524358</v>
      </c>
      <c r="AF25" s="867">
        <v>27.4</v>
      </c>
    </row>
    <row r="26" spans="1:32">
      <c r="A26" s="397" t="s">
        <v>310</v>
      </c>
      <c r="B26" s="385">
        <v>5060.6538293135063</v>
      </c>
      <c r="C26" s="385">
        <v>7158.3807072884028</v>
      </c>
      <c r="D26" s="385">
        <v>7200.5310330208949</v>
      </c>
      <c r="E26" s="385">
        <v>981.76716191403523</v>
      </c>
      <c r="F26" s="385">
        <v>20401.332731536841</v>
      </c>
      <c r="G26" s="385">
        <f t="shared" si="0"/>
        <v>5.0606538293135062</v>
      </c>
      <c r="H26" s="385">
        <f t="shared" si="1"/>
        <v>7.1583807072884031</v>
      </c>
      <c r="I26" s="385">
        <f t="shared" si="2"/>
        <v>7.2005310330208951</v>
      </c>
      <c r="J26" s="385">
        <f t="shared" si="3"/>
        <v>0.98176716191403524</v>
      </c>
      <c r="K26" s="385">
        <f t="shared" si="4"/>
        <v>20.40133273153684</v>
      </c>
      <c r="L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>
        <f t="shared" si="13"/>
        <v>21.056154670499772</v>
      </c>
      <c r="AA26" s="385">
        <f t="shared" si="14"/>
        <v>16.087457332676262</v>
      </c>
      <c r="AB26" s="385">
        <f t="shared" si="15"/>
        <v>65.340965770927326</v>
      </c>
      <c r="AC26" s="385">
        <f t="shared" si="16"/>
        <v>-26.485076802825152</v>
      </c>
      <c r="AD26" s="385">
        <v>27.2</v>
      </c>
      <c r="AE26" s="410">
        <f t="shared" si="5"/>
        <v>0.25788814341943156</v>
      </c>
      <c r="AF26" s="867">
        <v>22</v>
      </c>
    </row>
    <row r="27" spans="1:32">
      <c r="A27" s="397" t="s">
        <v>319</v>
      </c>
      <c r="B27" s="385">
        <v>5760.2151343634996</v>
      </c>
      <c r="C27" s="385">
        <v>6431.0201469361491</v>
      </c>
      <c r="D27" s="385">
        <v>8835</v>
      </c>
      <c r="E27" s="385">
        <v>1164.5343434078</v>
      </c>
      <c r="F27" s="385">
        <v>22190.769624707445</v>
      </c>
      <c r="G27" s="385">
        <f t="shared" si="0"/>
        <v>5.7602151343634995</v>
      </c>
      <c r="H27" s="385">
        <f t="shared" si="1"/>
        <v>6.4310201469361488</v>
      </c>
      <c r="I27" s="385">
        <f t="shared" si="2"/>
        <v>8.8350000000000009</v>
      </c>
      <c r="J27" s="385">
        <f t="shared" si="3"/>
        <v>1.1645343434077999</v>
      </c>
      <c r="K27" s="385">
        <f t="shared" si="4"/>
        <v>22.190769624707446</v>
      </c>
      <c r="L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>
        <f t="shared" si="13"/>
        <v>24.950730157741951</v>
      </c>
      <c r="AA27" s="385">
        <f t="shared" si="14"/>
        <v>7.9304870039577384</v>
      </c>
      <c r="AB27" s="385">
        <f t="shared" si="15"/>
        <v>45.867785318754834</v>
      </c>
      <c r="AC27" s="385">
        <f t="shared" si="16"/>
        <v>12.426985482679607</v>
      </c>
      <c r="AD27" s="385">
        <v>25.6</v>
      </c>
      <c r="AE27" s="410">
        <f t="shared" si="5"/>
        <v>8.771176455567792</v>
      </c>
      <c r="AF27" s="867">
        <v>19.8</v>
      </c>
    </row>
    <row r="28" spans="1:32">
      <c r="A28" s="397" t="s">
        <v>406</v>
      </c>
      <c r="B28" s="385">
        <v>5412.6659634302596</v>
      </c>
      <c r="C28" s="385">
        <v>6713.9435907920897</v>
      </c>
      <c r="D28" s="385">
        <v>7603</v>
      </c>
      <c r="E28" s="385">
        <v>884.23721169463897</v>
      </c>
      <c r="F28" s="385">
        <v>20613.846765916987</v>
      </c>
      <c r="G28" s="385">
        <f t="shared" si="0"/>
        <v>5.4126659634302596</v>
      </c>
      <c r="H28" s="385">
        <f t="shared" si="1"/>
        <v>6.7139435907920895</v>
      </c>
      <c r="I28" s="385">
        <f t="shared" si="2"/>
        <v>7.6029999999999998</v>
      </c>
      <c r="J28" s="385">
        <f t="shared" si="3"/>
        <v>0.88423721169463898</v>
      </c>
      <c r="K28" s="385">
        <f t="shared" si="4"/>
        <v>20.613846765916989</v>
      </c>
      <c r="L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>
        <f t="shared" si="13"/>
        <v>10.797935789179167</v>
      </c>
      <c r="AA28" s="385">
        <f t="shared" si="14"/>
        <v>-1.3605713440959681</v>
      </c>
      <c r="AB28" s="385">
        <f t="shared" si="15"/>
        <v>48.529645609395075</v>
      </c>
      <c r="AC28" s="385">
        <f t="shared" si="16"/>
        <v>-3.3982536148133984</v>
      </c>
      <c r="AD28" s="385">
        <v>16.3</v>
      </c>
      <c r="AE28" s="410">
        <f t="shared" si="5"/>
        <v>-7.1062107599670412</v>
      </c>
      <c r="AF28" s="867">
        <v>14.8</v>
      </c>
    </row>
    <row r="29" spans="1:32">
      <c r="A29" s="397" t="s">
        <v>343</v>
      </c>
      <c r="B29" s="385">
        <v>6484.4197080000004</v>
      </c>
      <c r="C29" s="385">
        <v>7122.6126100000001</v>
      </c>
      <c r="D29" s="385">
        <v>8024.6045599999998</v>
      </c>
      <c r="E29" s="385">
        <v>1085.862676</v>
      </c>
      <c r="F29" s="385">
        <v>22717.499554000002</v>
      </c>
      <c r="G29" s="385">
        <f t="shared" si="0"/>
        <v>6.4844197080000008</v>
      </c>
      <c r="H29" s="385">
        <f t="shared" si="1"/>
        <v>7.12261261</v>
      </c>
      <c r="I29" s="385">
        <f t="shared" si="2"/>
        <v>8.0246045600000002</v>
      </c>
      <c r="J29" s="385">
        <f t="shared" si="3"/>
        <v>1.0858626759999999</v>
      </c>
      <c r="K29" s="385">
        <f t="shared" si="4"/>
        <v>22.717499554000003</v>
      </c>
      <c r="L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>
        <f t="shared" si="13"/>
        <v>25.622483171002752</v>
      </c>
      <c r="AA29" s="385">
        <f t="shared" si="14"/>
        <v>0.52191323745825668</v>
      </c>
      <c r="AB29" s="385">
        <f t="shared" si="15"/>
        <v>13.829257113384347</v>
      </c>
      <c r="AC29" s="385">
        <f t="shared" si="16"/>
        <v>3.2475725308381618</v>
      </c>
      <c r="AD29" s="385">
        <v>11.6</v>
      </c>
      <c r="AE29" s="410">
        <f t="shared" si="5"/>
        <v>10.205047180040177</v>
      </c>
      <c r="AF29" s="867">
        <v>11.6</v>
      </c>
    </row>
    <row r="30" spans="1:32">
      <c r="A30" s="397" t="s">
        <v>408</v>
      </c>
      <c r="B30" s="385">
        <v>6253.0199315719001</v>
      </c>
      <c r="C30" s="385">
        <v>7869.0114229277297</v>
      </c>
      <c r="D30" s="385">
        <v>7667.4707696522401</v>
      </c>
      <c r="E30" s="385">
        <v>1062.1270825276099</v>
      </c>
      <c r="F30" s="385">
        <v>22851.629206679481</v>
      </c>
      <c r="G30" s="385">
        <f t="shared" si="0"/>
        <v>6.2530199315718997</v>
      </c>
      <c r="H30" s="385">
        <f t="shared" si="1"/>
        <v>7.8690114229277297</v>
      </c>
      <c r="I30" s="385">
        <f t="shared" si="2"/>
        <v>7.6674707696522404</v>
      </c>
      <c r="J30" s="385">
        <f t="shared" si="3"/>
        <v>1.0621270825276099</v>
      </c>
      <c r="K30" s="385">
        <f t="shared" si="4"/>
        <v>22.85162920667948</v>
      </c>
      <c r="L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>
        <f t="shared" si="13"/>
        <v>23.561502969274269</v>
      </c>
      <c r="AA30" s="385">
        <f t="shared" si="14"/>
        <v>9.9272551251121435</v>
      </c>
      <c r="AB30" s="385">
        <f t="shared" si="15"/>
        <v>6.4847958364460556</v>
      </c>
      <c r="AC30" s="385">
        <f t="shared" si="16"/>
        <v>8.1852320724301322</v>
      </c>
      <c r="AD30" s="385">
        <v>12</v>
      </c>
      <c r="AE30" s="410">
        <f t="shared" si="5"/>
        <v>0.59042436585351443</v>
      </c>
      <c r="AF30" s="867">
        <v>12.4</v>
      </c>
    </row>
    <row r="31" spans="1:32">
      <c r="A31" s="397" t="s">
        <v>404</v>
      </c>
      <c r="B31" s="385">
        <v>6813.1203195355802</v>
      </c>
      <c r="C31" s="385">
        <v>7597.8198305723899</v>
      </c>
      <c r="D31" s="385">
        <v>9006.3487555174015</v>
      </c>
      <c r="E31" s="385">
        <v>1275.07500007665</v>
      </c>
      <c r="F31" s="385">
        <v>24692.363905702019</v>
      </c>
      <c r="G31" s="385">
        <f t="shared" si="0"/>
        <v>6.8131203195355798</v>
      </c>
      <c r="H31" s="385">
        <f t="shared" si="1"/>
        <v>7.5978198305723899</v>
      </c>
      <c r="I31" s="385">
        <f t="shared" si="2"/>
        <v>9.0063487555174007</v>
      </c>
      <c r="J31" s="385">
        <f t="shared" si="3"/>
        <v>1.27507500007665</v>
      </c>
      <c r="K31" s="385">
        <f t="shared" si="4"/>
        <v>24.69236390570202</v>
      </c>
      <c r="L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>
        <f t="shared" si="13"/>
        <v>18.27892119672412</v>
      </c>
      <c r="AA31" s="385">
        <f t="shared" si="14"/>
        <v>18.143306302533116</v>
      </c>
      <c r="AB31" s="385">
        <f t="shared" si="15"/>
        <v>1.9394313018381608</v>
      </c>
      <c r="AC31" s="385">
        <f t="shared" si="16"/>
        <v>9.4922624905481712</v>
      </c>
      <c r="AD31" s="385">
        <v>11.3</v>
      </c>
      <c r="AE31" s="410">
        <f t="shared" si="5"/>
        <v>8.0551573910734344</v>
      </c>
      <c r="AF31" s="867">
        <v>11.9</v>
      </c>
    </row>
    <row r="32" spans="1:32" s="841" customFormat="1">
      <c r="A32" s="840" t="s">
        <v>407</v>
      </c>
      <c r="B32" s="405">
        <v>7201.8258490000007</v>
      </c>
      <c r="C32" s="405">
        <v>8052.350512</v>
      </c>
      <c r="D32" s="405">
        <v>8399.454792999999</v>
      </c>
      <c r="E32" s="405">
        <v>1319.7078819999999</v>
      </c>
      <c r="F32" s="405">
        <v>24973.339036000001</v>
      </c>
      <c r="G32" s="405">
        <f t="shared" si="0"/>
        <v>7.2018258490000004</v>
      </c>
      <c r="H32" s="405">
        <f t="shared" si="1"/>
        <v>8.0523505120000003</v>
      </c>
      <c r="I32" s="405">
        <f t="shared" si="2"/>
        <v>8.3994547929999985</v>
      </c>
      <c r="J32" s="405">
        <f t="shared" si="3"/>
        <v>1.3197078819999999</v>
      </c>
      <c r="K32" s="405">
        <f t="shared" si="4"/>
        <v>24.973339036000002</v>
      </c>
      <c r="L32" s="405"/>
      <c r="M32" s="874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>
        <f t="shared" si="13"/>
        <v>33.055058221916703</v>
      </c>
      <c r="AA32" s="405">
        <f t="shared" si="14"/>
        <v>19.934735868848865</v>
      </c>
      <c r="AB32" s="405">
        <f t="shared" si="15"/>
        <v>10.47553325003287</v>
      </c>
      <c r="AC32" s="405">
        <f t="shared" si="16"/>
        <v>49.248172837103546</v>
      </c>
      <c r="AD32" s="405">
        <v>21.1</v>
      </c>
      <c r="AE32" s="410">
        <f t="shared" si="5"/>
        <v>1.137902921611724</v>
      </c>
      <c r="AF32" s="841">
        <v>21.4</v>
      </c>
    </row>
    <row r="33" spans="1:59">
      <c r="A33" s="397" t="s">
        <v>344</v>
      </c>
      <c r="B33" s="385">
        <v>7657.1450000000004</v>
      </c>
      <c r="C33" s="385">
        <v>8156.5889999999999</v>
      </c>
      <c r="D33" s="385">
        <v>8167.0150000000003</v>
      </c>
      <c r="E33" s="385">
        <v>1192.067</v>
      </c>
      <c r="F33" s="385">
        <v>25172.815999999999</v>
      </c>
      <c r="G33" s="385">
        <f t="shared" si="0"/>
        <v>7.6571450000000008</v>
      </c>
      <c r="H33" s="385">
        <f t="shared" si="1"/>
        <v>8.1565890000000003</v>
      </c>
      <c r="I33" s="385">
        <f t="shared" si="2"/>
        <v>8.167015000000001</v>
      </c>
      <c r="J33" s="385">
        <f t="shared" si="3"/>
        <v>1.192067</v>
      </c>
      <c r="K33" s="385">
        <f t="shared" si="4"/>
        <v>25.172815999999997</v>
      </c>
      <c r="L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>
        <f t="shared" si="13"/>
        <v>18.085277400430723</v>
      </c>
      <c r="AA33" s="385">
        <f t="shared" si="14"/>
        <v>14.516813515146373</v>
      </c>
      <c r="AB33" s="385">
        <f t="shared" si="15"/>
        <v>1.77467237089625</v>
      </c>
      <c r="AC33" s="385">
        <f t="shared" si="16"/>
        <v>9.7806404389204786</v>
      </c>
      <c r="AD33" s="385">
        <v>10.8</v>
      </c>
      <c r="AE33" s="410">
        <f t="shared" si="5"/>
        <v>0.79875968412731735</v>
      </c>
      <c r="AF33" s="867">
        <v>12.1</v>
      </c>
    </row>
    <row r="34" spans="1:59">
      <c r="A34" s="397" t="s">
        <v>409</v>
      </c>
      <c r="B34" s="385">
        <v>7597.9959929999995</v>
      </c>
      <c r="C34" s="385">
        <v>8723.9657349999998</v>
      </c>
      <c r="D34" s="385">
        <v>7837.9674129999994</v>
      </c>
      <c r="E34" s="385">
        <v>1140.7192929999999</v>
      </c>
      <c r="F34" s="385">
        <v>25300.648433999995</v>
      </c>
      <c r="G34" s="385">
        <f t="shared" si="0"/>
        <v>7.5979959929999996</v>
      </c>
      <c r="H34" s="385">
        <f t="shared" si="1"/>
        <v>8.7239657350000002</v>
      </c>
      <c r="I34" s="385">
        <f t="shared" si="2"/>
        <v>7.8379674129999994</v>
      </c>
      <c r="J34" s="385">
        <f t="shared" si="3"/>
        <v>1.1407192929999999</v>
      </c>
      <c r="K34" s="385">
        <f t="shared" si="4"/>
        <v>25.300648433999996</v>
      </c>
      <c r="L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>
        <v>21.50922396132513</v>
      </c>
      <c r="AA34" s="385">
        <v>10.864824895046059</v>
      </c>
      <c r="AB34" s="385">
        <v>2.22363603944319</v>
      </c>
      <c r="AC34" s="385">
        <v>7.3995110157024913</v>
      </c>
      <c r="AD34" s="385">
        <v>10.7</v>
      </c>
      <c r="AE34" s="410">
        <f t="shared" si="5"/>
        <v>0.50781936355470236</v>
      </c>
      <c r="AF34" s="385">
        <v>12</v>
      </c>
      <c r="AU34" s="867" t="s">
        <v>191</v>
      </c>
      <c r="AV34" s="867" t="s">
        <v>514</v>
      </c>
      <c r="BB34" s="867" t="s">
        <v>515</v>
      </c>
      <c r="BC34" s="867" t="s">
        <v>516</v>
      </c>
      <c r="BD34" s="867" t="s">
        <v>106</v>
      </c>
      <c r="BE34" s="867" t="s">
        <v>517</v>
      </c>
      <c r="BF34" s="867" t="s">
        <v>518</v>
      </c>
    </row>
    <row r="35" spans="1:59">
      <c r="A35" s="397" t="s">
        <v>403</v>
      </c>
      <c r="B35" s="385">
        <v>8059.2468410000001</v>
      </c>
      <c r="C35" s="405">
        <v>9381.9320070000012</v>
      </c>
      <c r="D35" s="405">
        <v>8285.0832719999999</v>
      </c>
      <c r="E35" s="385">
        <v>1373.1478329999998</v>
      </c>
      <c r="F35" s="385">
        <v>27099.409953000002</v>
      </c>
      <c r="G35" s="385">
        <f t="shared" si="0"/>
        <v>8.0592468410000002</v>
      </c>
      <c r="H35" s="385">
        <f t="shared" si="1"/>
        <v>9.3819320070000014</v>
      </c>
      <c r="I35" s="385">
        <f t="shared" si="2"/>
        <v>8.2850832719999996</v>
      </c>
      <c r="J35" s="385">
        <f t="shared" si="3"/>
        <v>1.3731478329999998</v>
      </c>
      <c r="K35" s="385">
        <f t="shared" si="4"/>
        <v>27.099409953000002</v>
      </c>
      <c r="L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>
        <f t="shared" ref="Z35:AC36" si="17">(B35-B31)/B31*100</f>
        <v>18.290100027902675</v>
      </c>
      <c r="AA35" s="385">
        <f t="shared" si="17"/>
        <v>23.481896336217851</v>
      </c>
      <c r="AB35" s="385">
        <f t="shared" si="17"/>
        <v>-8.0084116560059417</v>
      </c>
      <c r="AC35" s="385">
        <f t="shared" si="17"/>
        <v>7.6915344522835296</v>
      </c>
      <c r="AD35" s="385">
        <v>9.6999999999999993</v>
      </c>
      <c r="AE35" s="410">
        <f t="shared" si="5"/>
        <v>7.1095471078233761</v>
      </c>
      <c r="AF35" s="867">
        <v>11.3</v>
      </c>
      <c r="AU35" s="867" t="s">
        <v>205</v>
      </c>
      <c r="AV35" s="867" t="s">
        <v>522</v>
      </c>
      <c r="BA35" s="867">
        <v>2017</v>
      </c>
      <c r="BB35" s="867">
        <v>39.317047937849999</v>
      </c>
      <c r="BC35" s="867">
        <v>41.551659773960012</v>
      </c>
      <c r="BD35" s="867">
        <v>51.086839770190004</v>
      </c>
      <c r="BE35" s="867">
        <v>6.4959559179399999</v>
      </c>
      <c r="BF35" s="867">
        <v>138.45150339994001</v>
      </c>
      <c r="BG35" s="867" t="s">
        <v>519</v>
      </c>
    </row>
    <row r="36" spans="1:59">
      <c r="A36" s="397" t="s">
        <v>410</v>
      </c>
      <c r="B36" s="385">
        <v>8606.1646739843745</v>
      </c>
      <c r="C36" s="405">
        <v>10006.007680101564</v>
      </c>
      <c r="D36" s="405">
        <v>8752.7020791582017</v>
      </c>
      <c r="E36" s="385">
        <v>1375.9193039941406</v>
      </c>
      <c r="F36" s="385">
        <v>28740.793737238284</v>
      </c>
      <c r="G36" s="385">
        <f t="shared" si="0"/>
        <v>8.6061646739843738</v>
      </c>
      <c r="H36" s="385">
        <f t="shared" si="1"/>
        <v>10.006007680101565</v>
      </c>
      <c r="I36" s="385">
        <f t="shared" si="2"/>
        <v>8.7527020791582011</v>
      </c>
      <c r="J36" s="385">
        <f t="shared" si="3"/>
        <v>1.3759193039941406</v>
      </c>
      <c r="K36" s="385">
        <f t="shared" si="4"/>
        <v>28.740793737238285</v>
      </c>
      <c r="L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>
        <f t="shared" si="17"/>
        <v>19.499760955471746</v>
      </c>
      <c r="AA36" s="385">
        <f t="shared" si="17"/>
        <v>24.261948920257879</v>
      </c>
      <c r="AB36" s="385">
        <f t="shared" si="17"/>
        <v>4.2055978020453733</v>
      </c>
      <c r="AC36" s="385">
        <f t="shared" si="17"/>
        <v>4.2593836682215604</v>
      </c>
      <c r="AD36" s="385">
        <v>15.1</v>
      </c>
      <c r="AE36" s="410">
        <f t="shared" si="5"/>
        <v>6.0568986080694156</v>
      </c>
      <c r="AF36" s="867">
        <v>12.9</v>
      </c>
      <c r="AT36" s="438">
        <v>2013</v>
      </c>
      <c r="AU36" s="691">
        <v>90.874903932591522</v>
      </c>
      <c r="AV36" s="691">
        <v>12.6543740719148</v>
      </c>
      <c r="BA36" s="867">
        <v>2018</v>
      </c>
      <c r="BB36" s="867">
        <v>36.591978397916009</v>
      </c>
      <c r="BC36" s="867">
        <v>41.200874301214007</v>
      </c>
      <c r="BD36" s="867">
        <v>60.592803628817101</v>
      </c>
      <c r="BE36" s="867">
        <v>7.1615043673500001</v>
      </c>
      <c r="BF36" s="867">
        <v>145.54716069529712</v>
      </c>
      <c r="BG36" s="867" t="s">
        <v>519</v>
      </c>
    </row>
    <row r="37" spans="1:59">
      <c r="A37" s="397" t="s">
        <v>414</v>
      </c>
      <c r="B37" s="385">
        <v>8253.3298640000012</v>
      </c>
      <c r="C37" s="405">
        <v>9417.8950780000014</v>
      </c>
      <c r="D37" s="405">
        <v>8287.7414509999999</v>
      </c>
      <c r="E37" s="385">
        <v>1280.1722619999998</v>
      </c>
      <c r="F37" s="385">
        <v>27239.138655000002</v>
      </c>
      <c r="G37" s="385">
        <f t="shared" si="0"/>
        <v>8.2533298640000012</v>
      </c>
      <c r="H37" s="385">
        <f t="shared" si="1"/>
        <v>9.4178950780000008</v>
      </c>
      <c r="I37" s="385">
        <f t="shared" si="2"/>
        <v>8.2877414510000005</v>
      </c>
      <c r="J37" s="385">
        <f t="shared" si="3"/>
        <v>1.2801722619999998</v>
      </c>
      <c r="K37" s="385">
        <f t="shared" si="4"/>
        <v>27.239138655000001</v>
      </c>
      <c r="L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>
        <v>7.7859941792926826</v>
      </c>
      <c r="AA37" s="385">
        <v>15.463646360016442</v>
      </c>
      <c r="AB37" s="385">
        <v>1.4782200228602438</v>
      </c>
      <c r="AC37" s="385">
        <v>7.390965608476689</v>
      </c>
      <c r="AD37" s="385">
        <v>8.1999999999999993</v>
      </c>
      <c r="AE37" s="410">
        <f t="shared" si="5"/>
        <v>-5.2248211930648516</v>
      </c>
      <c r="AF37" s="385">
        <v>8.6999999999999993</v>
      </c>
      <c r="AP37" s="385"/>
      <c r="AT37" s="438">
        <v>2014</v>
      </c>
      <c r="AU37" s="691">
        <v>102.54621293800001</v>
      </c>
      <c r="AV37" s="691">
        <v>12.843269704104387</v>
      </c>
      <c r="BA37" s="867">
        <v>2019</v>
      </c>
      <c r="BB37" s="867">
        <f>'p25 Jadual 7'!C11/1000</f>
        <v>35.751888116740005</v>
      </c>
      <c r="BC37" s="867">
        <f>'p25 Jadual 7'!F11/1000</f>
        <v>37.557524479095001</v>
      </c>
      <c r="BD37" s="867">
        <f>'p25 Jadual 7'!I11/1000</f>
        <v>65.599291180251299</v>
      </c>
      <c r="BE37" s="867">
        <f>'p25 Jadual 7'!L11/1000</f>
        <v>7.4630121850100002</v>
      </c>
      <c r="BF37" s="867">
        <f>SUM(BB37:BE37)</f>
        <v>146.3717159610963</v>
      </c>
      <c r="BG37" s="867" t="s">
        <v>519</v>
      </c>
    </row>
    <row r="38" spans="1:59">
      <c r="A38" s="397" t="s">
        <v>420</v>
      </c>
      <c r="B38" s="385">
        <v>8227.0234340000006</v>
      </c>
      <c r="C38" s="405">
        <v>9936.7297499999986</v>
      </c>
      <c r="D38" s="405">
        <v>9330.159948999999</v>
      </c>
      <c r="E38" s="385">
        <v>1340.2389329999996</v>
      </c>
      <c r="F38" s="385">
        <v>28834.152065999999</v>
      </c>
      <c r="G38" s="385">
        <f t="shared" si="0"/>
        <v>8.2270234340000012</v>
      </c>
      <c r="H38" s="385">
        <f t="shared" si="1"/>
        <v>9.9367297499999978</v>
      </c>
      <c r="I38" s="385">
        <f t="shared" si="2"/>
        <v>9.3301599489999987</v>
      </c>
      <c r="J38" s="385">
        <f t="shared" si="3"/>
        <v>1.3402389329999997</v>
      </c>
      <c r="K38" s="385">
        <f t="shared" si="4"/>
        <v>28.834152065999998</v>
      </c>
      <c r="L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>
        <v>8.2788598675166618</v>
      </c>
      <c r="AA38" s="385">
        <v>13.901521989414359</v>
      </c>
      <c r="AB38" s="385">
        <v>19.038003826413711</v>
      </c>
      <c r="AC38" s="385">
        <v>17.490686904687934</v>
      </c>
      <c r="AD38" s="385">
        <v>14</v>
      </c>
      <c r="AE38" s="410">
        <f t="shared" si="5"/>
        <v>5.8555941551669308</v>
      </c>
      <c r="AF38" s="385">
        <v>12.9</v>
      </c>
      <c r="AP38" s="385"/>
      <c r="AT38" s="438" t="s">
        <v>510</v>
      </c>
      <c r="AU38" s="691">
        <v>114.94302279499999</v>
      </c>
      <c r="AV38" s="691">
        <v>12.088998220241606</v>
      </c>
      <c r="BA38" s="867">
        <v>2020</v>
      </c>
      <c r="BB38" s="867">
        <f>'p25 Jadual 7'!C9/1000</f>
        <v>26.844940832538487</v>
      </c>
      <c r="BC38" s="867">
        <f>'p25 Jadual 7'!F9/1000</f>
        <v>31.390856000719097</v>
      </c>
      <c r="BD38" s="867">
        <f>'p25 Jadual 7'!I9/1000</f>
        <v>43.829576209647712</v>
      </c>
      <c r="BE38" s="867">
        <f>'p25 Jadual 7'!L9/1000</f>
        <v>9.9169866380429958</v>
      </c>
      <c r="BF38" s="867">
        <f>SUM(BB38:BE38)</f>
        <v>111.98235968094829</v>
      </c>
      <c r="BG38" s="867" t="s">
        <v>519</v>
      </c>
    </row>
    <row r="39" spans="1:59">
      <c r="A39" s="397" t="s">
        <v>422</v>
      </c>
      <c r="B39" s="385">
        <v>8759.7198079999998</v>
      </c>
      <c r="C39" s="405">
        <v>9719.1007489999993</v>
      </c>
      <c r="D39" s="405">
        <v>10216.800734999999</v>
      </c>
      <c r="E39" s="385">
        <v>1433.317045</v>
      </c>
      <c r="F39" s="385">
        <v>30128.938336999996</v>
      </c>
      <c r="G39" s="385">
        <f t="shared" si="0"/>
        <v>8.7597198079999998</v>
      </c>
      <c r="H39" s="385">
        <f t="shared" si="1"/>
        <v>9.719100748999999</v>
      </c>
      <c r="I39" s="385">
        <f t="shared" si="2"/>
        <v>10.216800735</v>
      </c>
      <c r="J39" s="385">
        <f t="shared" si="3"/>
        <v>1.4333170449999999</v>
      </c>
      <c r="K39" s="385">
        <f t="shared" si="4"/>
        <v>30.128938336999997</v>
      </c>
      <c r="L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>
        <v>8.6915437735008521</v>
      </c>
      <c r="AA39" s="385">
        <v>3.5938092681596001</v>
      </c>
      <c r="AB39" s="385">
        <v>23.315607092669413</v>
      </c>
      <c r="AC39" s="385">
        <v>4.3818451701988197</v>
      </c>
      <c r="AD39" s="385">
        <v>11.2</v>
      </c>
      <c r="AE39" s="410">
        <f t="shared" si="5"/>
        <v>4.4904607149060372</v>
      </c>
      <c r="AF39" s="385">
        <v>10.5</v>
      </c>
      <c r="AP39" s="385"/>
      <c r="AT39" s="438" t="s">
        <v>511</v>
      </c>
      <c r="AU39" s="691">
        <v>126.83800451399999</v>
      </c>
      <c r="AV39" s="691">
        <v>10.348589614016504</v>
      </c>
      <c r="AX39" s="866"/>
    </row>
    <row r="40" spans="1:59">
      <c r="A40" s="397" t="s">
        <v>431</v>
      </c>
      <c r="B40" s="385">
        <v>9330.9213850000015</v>
      </c>
      <c r="C40" s="405">
        <v>10381.712377999998</v>
      </c>
      <c r="D40" s="405">
        <v>10615.130936000001</v>
      </c>
      <c r="E40" s="385">
        <v>1613.4056880000001</v>
      </c>
      <c r="F40" s="385">
        <v>31941.170387000002</v>
      </c>
      <c r="G40" s="385">
        <v>9.3309213850000017</v>
      </c>
      <c r="H40" s="385">
        <v>10.381712377999998</v>
      </c>
      <c r="I40" s="385">
        <v>10.615130936000002</v>
      </c>
      <c r="J40" s="385">
        <v>1.6134056880000001</v>
      </c>
      <c r="K40" s="385">
        <v>31.941170387000003</v>
      </c>
      <c r="L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>
        <v>8.4213669906468116</v>
      </c>
      <c r="AA40" s="385">
        <v>3.7547912205342318</v>
      </c>
      <c r="AB40" s="385">
        <v>21.278330280160983</v>
      </c>
      <c r="AC40" s="385">
        <v>17.26019711450104</v>
      </c>
      <c r="AD40" s="385">
        <v>11.1</v>
      </c>
      <c r="AE40" s="410">
        <f t="shared" si="5"/>
        <v>6.0149216999607491</v>
      </c>
      <c r="AF40" s="385">
        <v>11.3</v>
      </c>
      <c r="AP40" s="385"/>
      <c r="AT40" s="438" t="s">
        <v>512</v>
      </c>
      <c r="AU40" s="691">
        <v>138.45150339994001</v>
      </c>
      <c r="AV40" s="691">
        <v>9.1561665058031991</v>
      </c>
      <c r="BA40" s="867">
        <v>2017</v>
      </c>
      <c r="BB40" s="867">
        <v>28.397703869113087</v>
      </c>
      <c r="BC40" s="867">
        <v>30.011707170799863</v>
      </c>
      <c r="BD40" s="867">
        <v>36.898725196661275</v>
      </c>
      <c r="BE40" s="867">
        <v>4.6918637634257827</v>
      </c>
      <c r="BF40" s="867">
        <v>100</v>
      </c>
      <c r="BG40" s="867" t="s">
        <v>520</v>
      </c>
    </row>
    <row r="41" spans="1:59">
      <c r="A41" s="397" t="s">
        <v>436</v>
      </c>
      <c r="B41" s="385">
        <v>9282.8715896484373</v>
      </c>
      <c r="C41" s="405">
        <v>9615.4293513046923</v>
      </c>
      <c r="D41" s="405">
        <v>10075.49931081055</v>
      </c>
      <c r="E41" s="385">
        <v>1453.4732731054692</v>
      </c>
      <c r="F41" s="385">
        <v>30427.273524869146</v>
      </c>
      <c r="G41" s="385">
        <v>9.2828715896484368</v>
      </c>
      <c r="H41" s="385">
        <v>9.6154293513046927</v>
      </c>
      <c r="I41" s="385">
        <v>10.07549931081055</v>
      </c>
      <c r="J41" s="385">
        <v>1.4534732731054691</v>
      </c>
      <c r="K41" s="385">
        <v>30.427273524869147</v>
      </c>
      <c r="L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>
        <v>12.474258785404531</v>
      </c>
      <c r="AA41" s="385">
        <v>2.0974354849856707</v>
      </c>
      <c r="AB41" s="385">
        <v>21.57111042110078</v>
      </c>
      <c r="AC41" s="385">
        <v>13.537319644367468</v>
      </c>
      <c r="AD41" s="385">
        <v>11.7</v>
      </c>
      <c r="AE41" s="410">
        <f t="shared" si="5"/>
        <v>-4.7396411709040231</v>
      </c>
      <c r="AF41" s="385">
        <v>11.9</v>
      </c>
      <c r="AP41" s="385"/>
      <c r="AT41" s="438" t="s">
        <v>513</v>
      </c>
      <c r="AU41" s="691">
        <v>145.54716069529712</v>
      </c>
      <c r="AV41" s="691">
        <v>5.1250128175640981</v>
      </c>
      <c r="BA41" s="867">
        <v>2018</v>
      </c>
      <c r="BB41" s="867">
        <v>25.14097713971988</v>
      </c>
      <c r="BC41" s="867">
        <v>28.307576804928548</v>
      </c>
      <c r="BD41" s="867">
        <v>41.631044768827948</v>
      </c>
      <c r="BE41" s="867">
        <v>4.92040128652362</v>
      </c>
      <c r="BF41" s="867">
        <v>100</v>
      </c>
      <c r="BG41" s="867" t="s">
        <v>520</v>
      </c>
    </row>
    <row r="42" spans="1:59">
      <c r="A42" s="397" t="s">
        <v>457</v>
      </c>
      <c r="B42" s="385">
        <v>9578.7653620000001</v>
      </c>
      <c r="C42" s="405">
        <v>9800.7456820000007</v>
      </c>
      <c r="D42" s="405">
        <v>11133.310692000001</v>
      </c>
      <c r="E42" s="385">
        <v>1397.1709900000003</v>
      </c>
      <c r="F42" s="385">
        <v>31909.992726</v>
      </c>
      <c r="G42" s="385">
        <v>9.5787653620000004</v>
      </c>
      <c r="H42" s="385">
        <v>9.8007456820000005</v>
      </c>
      <c r="I42" s="385">
        <v>11.133310692</v>
      </c>
      <c r="J42" s="385">
        <v>1.3971709900000002</v>
      </c>
      <c r="K42" s="385">
        <v>31.909992726000006</v>
      </c>
      <c r="L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>
        <v>16.430510242788731</v>
      </c>
      <c r="AA42" s="385">
        <v>-1.3684992087059422</v>
      </c>
      <c r="AB42" s="385">
        <v>19.326043206721902</v>
      </c>
      <c r="AC42" s="385">
        <v>4.2479035340783291</v>
      </c>
      <c r="AD42" s="385">
        <v>10.7</v>
      </c>
      <c r="AE42" s="410">
        <f t="shared" si="5"/>
        <v>4.8729939602343348</v>
      </c>
      <c r="AF42" s="385">
        <v>10.9</v>
      </c>
      <c r="AP42" s="385"/>
      <c r="AT42" s="438" t="s">
        <v>542</v>
      </c>
      <c r="AU42" s="691">
        <v>146.37171596109627</v>
      </c>
      <c r="AV42" s="691">
        <f>AU42/AU41*100-100</f>
        <v>0.56652102442957641</v>
      </c>
      <c r="BA42" s="867">
        <v>2019</v>
      </c>
      <c r="BB42" s="867">
        <f>BB37/$BF$37*100</f>
        <v>24.425407519470767</v>
      </c>
      <c r="BC42" s="867">
        <f>BC37/$BF$37*100</f>
        <v>25.659004017604946</v>
      </c>
      <c r="BD42" s="867">
        <f>BD37/$BF$37*100</f>
        <v>44.816917496332927</v>
      </c>
      <c r="BE42" s="867">
        <f>BE37/$BF$37*100</f>
        <v>5.0986709665913672</v>
      </c>
      <c r="BF42" s="867">
        <f>SUM(BB42:BE42)</f>
        <v>100.00000000000001</v>
      </c>
      <c r="BG42" s="867" t="s">
        <v>520</v>
      </c>
    </row>
    <row r="43" spans="1:59">
      <c r="A43" s="397" t="s">
        <v>459</v>
      </c>
      <c r="B43" s="385">
        <v>9614.8099970000021</v>
      </c>
      <c r="C43" s="405">
        <v>9963.9128490000003</v>
      </c>
      <c r="D43" s="405">
        <v>11494.511451999997</v>
      </c>
      <c r="E43" s="385">
        <v>1486.3335810000001</v>
      </c>
      <c r="F43" s="385">
        <v>32559.567879000002</v>
      </c>
      <c r="G43" s="385">
        <v>9.6148099970000018</v>
      </c>
      <c r="H43" s="385">
        <v>9.9639128489999997</v>
      </c>
      <c r="I43" s="385">
        <v>11.494511451999998</v>
      </c>
      <c r="J43" s="385">
        <v>1.486333581</v>
      </c>
      <c r="K43" s="385">
        <v>32.559567878999999</v>
      </c>
      <c r="L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>
        <v>9.7616157564660124</v>
      </c>
      <c r="AA43" s="385">
        <v>2.5188760392795579</v>
      </c>
      <c r="AB43" s="385">
        <v>12.505976676464936</v>
      </c>
      <c r="AC43" s="385">
        <v>3.6988701268113426</v>
      </c>
      <c r="AD43" s="385">
        <v>8.1</v>
      </c>
      <c r="AE43" s="410">
        <v>2.0356480760671856</v>
      </c>
      <c r="AF43" s="385">
        <v>7.8</v>
      </c>
      <c r="AP43" s="385"/>
      <c r="AT43" s="438" t="s">
        <v>558</v>
      </c>
      <c r="AU43" s="691" t="e">
        <f>#REF!/1000</f>
        <v>#REF!</v>
      </c>
      <c r="AV43" s="410" t="e">
        <f>(AU43-AU42)/AU42*100</f>
        <v>#REF!</v>
      </c>
      <c r="BA43" s="867">
        <v>2020</v>
      </c>
      <c r="BB43" s="867">
        <f>BB38/$BF$38*100</f>
        <v>23.972472904681659</v>
      </c>
      <c r="BC43" s="867">
        <f>BC38/$BF$38*100</f>
        <v>28.03196511500165</v>
      </c>
      <c r="BD43" s="867">
        <f>BD38/$BF$38*100</f>
        <v>39.139714803763411</v>
      </c>
      <c r="BE43" s="867">
        <f>BE38/$BF$38*100</f>
        <v>8.8558471765532776</v>
      </c>
      <c r="BF43" s="867">
        <f>SUM(BB43:BE43)</f>
        <v>100</v>
      </c>
      <c r="BG43" s="867" t="s">
        <v>520</v>
      </c>
    </row>
    <row r="44" spans="1:59">
      <c r="A44" s="397" t="s">
        <v>485</v>
      </c>
      <c r="B44" s="385">
        <v>10220.469331</v>
      </c>
      <c r="C44" s="405">
        <v>10817.062790999998</v>
      </c>
      <c r="D44" s="405">
        <v>12313.860331190001</v>
      </c>
      <c r="E44" s="385">
        <v>1702.0713050000002</v>
      </c>
      <c r="F44" s="385">
        <v>35053.463758190002</v>
      </c>
      <c r="G44" s="385">
        <v>10.220469331</v>
      </c>
      <c r="H44" s="385">
        <v>10.817062790999998</v>
      </c>
      <c r="I44" s="385">
        <v>12.31386033119</v>
      </c>
      <c r="J44" s="385">
        <v>1.7020713050000003</v>
      </c>
      <c r="K44" s="385">
        <v>35.053463758190006</v>
      </c>
      <c r="L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>
        <v>9.5333344832376241</v>
      </c>
      <c r="AA44" s="385">
        <v>4.1934355060977797</v>
      </c>
      <c r="AB44" s="385">
        <v>16.002905714793897</v>
      </c>
      <c r="AC44" s="385">
        <v>5.4955562422685666</v>
      </c>
      <c r="AD44" s="385">
        <v>9.7438300897599479</v>
      </c>
      <c r="AE44" s="410">
        <v>7.6594870314556376</v>
      </c>
      <c r="AF44" s="385"/>
      <c r="AP44" s="385"/>
    </row>
    <row r="45" spans="1:59">
      <c r="A45" s="397" t="s">
        <v>490</v>
      </c>
      <c r="B45" s="385">
        <v>9639.3723020000016</v>
      </c>
      <c r="C45" s="405">
        <v>10545.51377</v>
      </c>
      <c r="D45" s="405">
        <v>12018.098061000001</v>
      </c>
      <c r="E45" s="385">
        <v>1622.100271</v>
      </c>
      <c r="F45" s="385">
        <v>33825.084404000001</v>
      </c>
      <c r="G45" s="385">
        <v>9.6393723020000017</v>
      </c>
      <c r="H45" s="385">
        <v>10.545513769999999</v>
      </c>
      <c r="I45" s="385">
        <v>12.018098061</v>
      </c>
      <c r="J45" s="385">
        <v>1.6221002710000001</v>
      </c>
      <c r="K45" s="385">
        <v>33.825084404000002</v>
      </c>
      <c r="L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>
        <v>3.840414131647659</v>
      </c>
      <c r="AA45" s="385">
        <v>9.672832951230685</v>
      </c>
      <c r="AB45" s="385">
        <v>19.280421647244133</v>
      </c>
      <c r="AC45" s="385">
        <v>11.601657974366804</v>
      </c>
      <c r="AD45" s="385">
        <v>11.166990944337224</v>
      </c>
      <c r="AE45" s="410">
        <v>-3.5043023498726256</v>
      </c>
      <c r="AF45" s="385"/>
      <c r="AP45" s="385"/>
      <c r="BA45" s="867">
        <v>2017</v>
      </c>
      <c r="BB45" s="867">
        <v>3.9930830162869597</v>
      </c>
      <c r="BC45" s="867">
        <v>4.5014549196872906</v>
      </c>
      <c r="BD45" s="867">
        <v>17.933206183381543</v>
      </c>
      <c r="BE45" s="867">
        <v>9.1686927910783993</v>
      </c>
      <c r="BF45" s="867">
        <v>9.1561665058031991</v>
      </c>
      <c r="BG45" s="867" t="s">
        <v>521</v>
      </c>
    </row>
    <row r="46" spans="1:59">
      <c r="A46" s="397" t="s">
        <v>493</v>
      </c>
      <c r="B46" s="385">
        <v>9729.0110168499996</v>
      </c>
      <c r="C46" s="405">
        <v>10079.850474279996</v>
      </c>
      <c r="D46" s="405">
        <v>13141.748233000002</v>
      </c>
      <c r="E46" s="385">
        <v>1544.3920909999999</v>
      </c>
      <c r="F46" s="385">
        <v>34495.001815129996</v>
      </c>
      <c r="G46" s="385">
        <v>9.7290110168500004</v>
      </c>
      <c r="H46" s="385">
        <v>10.079850474279995</v>
      </c>
      <c r="I46" s="385">
        <v>13.141748233000001</v>
      </c>
      <c r="J46" s="385">
        <v>1.544392091</v>
      </c>
      <c r="K46" s="385">
        <v>34.495001815129996</v>
      </c>
      <c r="L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>
        <v>1.5685283976788935</v>
      </c>
      <c r="AA46" s="385">
        <v>2.8477913960424228</v>
      </c>
      <c r="AB46" s="385">
        <v>18.039894839575371</v>
      </c>
      <c r="AC46" s="385">
        <v>10.537085442920597</v>
      </c>
      <c r="AD46" s="385">
        <v>8.1009391362967964</v>
      </c>
      <c r="AE46" s="410">
        <v>1.980534336969084</v>
      </c>
      <c r="AF46" s="385"/>
      <c r="AP46" s="385"/>
      <c r="BA46" s="867">
        <v>2018</v>
      </c>
      <c r="BB46" s="867">
        <v>-6.9310125832479059</v>
      </c>
      <c r="BC46" s="867">
        <v>-0.84421530849616033</v>
      </c>
      <c r="BD46" s="867">
        <v>18.607461141438591</v>
      </c>
      <c r="BE46" s="867">
        <v>10.245581371202704</v>
      </c>
      <c r="BF46" s="867">
        <v>5.1250128175640981</v>
      </c>
      <c r="BG46" s="867" t="s">
        <v>521</v>
      </c>
    </row>
    <row r="47" spans="1:59">
      <c r="A47" s="397" t="s">
        <v>497</v>
      </c>
      <c r="B47" s="385">
        <v>9728.1950219999999</v>
      </c>
      <c r="C47" s="405">
        <v>10109.232808679999</v>
      </c>
      <c r="D47" s="405">
        <v>13613.135361999999</v>
      </c>
      <c r="E47" s="385">
        <v>1627.3923219400001</v>
      </c>
      <c r="F47" s="385">
        <v>35077.95551462</v>
      </c>
      <c r="G47" s="385">
        <v>9.7281950219999995</v>
      </c>
      <c r="H47" s="385">
        <v>10.109232808679998</v>
      </c>
      <c r="I47" s="385">
        <v>13.613135362</v>
      </c>
      <c r="J47" s="385">
        <v>1.6273923219400002</v>
      </c>
      <c r="K47" s="385">
        <v>35.077955514620001</v>
      </c>
      <c r="L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>
        <v>1.1792747338260037</v>
      </c>
      <c r="AA47" s="385">
        <v>1.4584627734332629</v>
      </c>
      <c r="AB47" s="385">
        <v>18.431613373453732</v>
      </c>
      <c r="AC47" s="385">
        <v>9.4903824244552268</v>
      </c>
      <c r="AD47" s="385">
        <v>7.7347084119144176</v>
      </c>
      <c r="AE47" s="410">
        <v>1.6899657017391803</v>
      </c>
      <c r="AP47" s="385"/>
      <c r="BA47" s="867">
        <v>2019</v>
      </c>
      <c r="BB47" s="660">
        <f t="shared" ref="BB47:BF48" si="18">(BB37-BB36)/BB36*100</f>
        <v>-2.2958318133021427</v>
      </c>
      <c r="BC47" s="660">
        <f t="shared" si="18"/>
        <v>-8.8428944383145129</v>
      </c>
      <c r="BD47" s="660">
        <f t="shared" si="18"/>
        <v>8.2625118027269853</v>
      </c>
      <c r="BE47" s="660">
        <f t="shared" si="18"/>
        <v>4.2101184638608027</v>
      </c>
      <c r="BF47" s="660">
        <f t="shared" si="18"/>
        <v>0.5665210244295884</v>
      </c>
      <c r="BG47" s="867" t="s">
        <v>521</v>
      </c>
    </row>
    <row r="48" spans="1:59">
      <c r="A48" s="659" t="s">
        <v>499</v>
      </c>
      <c r="B48" s="660">
        <v>9875.9412075599994</v>
      </c>
      <c r="C48" s="660">
        <v>10684.690016999999</v>
      </c>
      <c r="D48" s="660">
        <v>14715.383124000002</v>
      </c>
      <c r="E48" s="660">
        <v>1847.916172</v>
      </c>
      <c r="F48" s="660">
        <v>37123.930520560003</v>
      </c>
      <c r="G48" s="660">
        <f>B48/1000</f>
        <v>9.8759412075599986</v>
      </c>
      <c r="H48" s="660">
        <f>C48/1000</f>
        <v>10.684690016999999</v>
      </c>
      <c r="I48" s="660">
        <f>D48/1000</f>
        <v>14.715383124000002</v>
      </c>
      <c r="J48" s="660">
        <f>E48/1000</f>
        <v>1.8479161719999999</v>
      </c>
      <c r="K48" s="660">
        <f>F48/1000</f>
        <v>37.123930520560002</v>
      </c>
      <c r="L48" s="660"/>
      <c r="M48" s="875"/>
      <c r="N48" s="660"/>
      <c r="O48" s="660"/>
      <c r="P48" s="660"/>
      <c r="Q48" s="660"/>
      <c r="R48" s="660"/>
      <c r="S48" s="660"/>
      <c r="T48" s="660"/>
      <c r="U48" s="660"/>
      <c r="V48" s="660"/>
      <c r="W48" s="660"/>
      <c r="X48" s="660"/>
      <c r="Y48" s="660"/>
      <c r="Z48" s="660">
        <f>(B48-B44)/B44*100</f>
        <v>-3.3709618637081826</v>
      </c>
      <c r="AA48" s="660">
        <f>(C48-C44)/C44*100</f>
        <v>-1.2237404603968476</v>
      </c>
      <c r="AB48" s="660">
        <f>(D48-D44)/D44*100</f>
        <v>19.502598926894926</v>
      </c>
      <c r="AC48" s="660">
        <f>(E48-E44)/E44*100</f>
        <v>8.5686696304418213</v>
      </c>
      <c r="AD48" s="660">
        <f>(F48-F44)/F44*100</f>
        <v>5.9065967821403964</v>
      </c>
      <c r="AE48" s="410">
        <f>(F48-F47)/F47*100</f>
        <v>5.8326518063097188</v>
      </c>
      <c r="AP48" s="385"/>
      <c r="BA48" s="867">
        <v>2020</v>
      </c>
      <c r="BB48" s="410">
        <f t="shared" si="18"/>
        <v>-24.913222079678203</v>
      </c>
      <c r="BC48" s="410">
        <f t="shared" si="18"/>
        <v>-16.419262355292748</v>
      </c>
      <c r="BD48" s="410">
        <f t="shared" si="18"/>
        <v>-33.185899693314632</v>
      </c>
      <c r="BE48" s="410">
        <f t="shared" si="18"/>
        <v>32.881822944922703</v>
      </c>
      <c r="BF48" s="410">
        <f t="shared" si="18"/>
        <v>-23.494536532787695</v>
      </c>
      <c r="BG48" s="867" t="s">
        <v>521</v>
      </c>
    </row>
    <row r="49" spans="1:48">
      <c r="A49" s="659" t="s">
        <v>503</v>
      </c>
      <c r="B49" s="660">
        <v>8906.1678180000017</v>
      </c>
      <c r="C49" s="660">
        <v>10036.451394800002</v>
      </c>
      <c r="D49" s="660">
        <v>14855.307861000001</v>
      </c>
      <c r="E49" s="660">
        <v>1826.771641</v>
      </c>
      <c r="F49" s="660">
        <v>35624.698714800004</v>
      </c>
      <c r="G49" s="660">
        <v>8.9061678180000019</v>
      </c>
      <c r="H49" s="660">
        <v>10.036451394800002</v>
      </c>
      <c r="I49" s="660">
        <v>14.855307861000002</v>
      </c>
      <c r="J49" s="660">
        <v>1.8267716410000001</v>
      </c>
      <c r="K49" s="660">
        <v>35.624698714800004</v>
      </c>
      <c r="L49" s="660"/>
      <c r="M49" s="875"/>
      <c r="N49" s="660"/>
      <c r="O49" s="660"/>
      <c r="P49" s="660"/>
      <c r="Q49" s="660"/>
      <c r="R49" s="660"/>
      <c r="S49" s="660"/>
      <c r="T49" s="660"/>
      <c r="U49" s="660"/>
      <c r="V49" s="660"/>
      <c r="W49" s="660"/>
      <c r="X49" s="660"/>
      <c r="Y49" s="660"/>
      <c r="Z49" s="660">
        <v>-7.6063509223300017</v>
      </c>
      <c r="AA49" s="660">
        <v>-4.8272885162616168</v>
      </c>
      <c r="AB49" s="660">
        <v>23.607810367324646</v>
      </c>
      <c r="AC49" s="660">
        <v>12.61767682671203</v>
      </c>
      <c r="AD49" s="660">
        <v>5.3203542356488231</v>
      </c>
      <c r="AE49" s="660">
        <v>-4.03845116812104</v>
      </c>
      <c r="AP49" s="385"/>
    </row>
    <row r="50" spans="1:48">
      <c r="A50" s="659" t="s">
        <v>506</v>
      </c>
      <c r="B50" s="660">
        <v>8980.9</v>
      </c>
      <c r="C50" s="660">
        <v>10117.6</v>
      </c>
      <c r="D50" s="660">
        <v>15462.6</v>
      </c>
      <c r="E50" s="660">
        <v>1726.3</v>
      </c>
      <c r="F50" s="660">
        <v>36287.5</v>
      </c>
      <c r="G50" s="660">
        <v>9</v>
      </c>
      <c r="H50" s="660">
        <v>10.1</v>
      </c>
      <c r="I50" s="660">
        <v>15.5</v>
      </c>
      <c r="J50" s="660">
        <v>1.7</v>
      </c>
      <c r="K50" s="660">
        <v>36.299999999999997</v>
      </c>
      <c r="L50" s="660"/>
      <c r="M50" s="875"/>
      <c r="N50" s="660"/>
      <c r="O50" s="660"/>
      <c r="P50" s="660"/>
      <c r="Q50" s="660"/>
      <c r="R50" s="660"/>
      <c r="S50" s="660"/>
      <c r="T50" s="660"/>
      <c r="U50" s="660"/>
      <c r="V50" s="660"/>
      <c r="W50" s="660"/>
      <c r="X50" s="660"/>
      <c r="Y50" s="660"/>
      <c r="Z50" s="660">
        <v>-7.7</v>
      </c>
      <c r="AA50" s="660">
        <v>0.4</v>
      </c>
      <c r="AB50" s="660">
        <v>17.7</v>
      </c>
      <c r="AC50" s="660">
        <v>11.8</v>
      </c>
      <c r="AD50" s="660">
        <v>5.2</v>
      </c>
      <c r="AE50" s="660">
        <v>1.9</v>
      </c>
      <c r="AP50" s="385"/>
    </row>
    <row r="51" spans="1:48">
      <c r="A51" s="659" t="s">
        <v>509</v>
      </c>
      <c r="B51" s="660">
        <v>8828.9319609999984</v>
      </c>
      <c r="C51" s="660">
        <v>10362.119450000002</v>
      </c>
      <c r="D51" s="660">
        <v>15559.518505</v>
      </c>
      <c r="E51" s="660">
        <v>1760.4793950000001</v>
      </c>
      <c r="F51" s="660">
        <v>36511.049311000002</v>
      </c>
      <c r="G51" s="660">
        <v>8.8289319609999986</v>
      </c>
      <c r="H51" s="660">
        <v>10.362119450000002</v>
      </c>
      <c r="I51" s="660">
        <v>15.559518505</v>
      </c>
      <c r="J51" s="660">
        <v>1.7604793950000002</v>
      </c>
      <c r="K51" s="660">
        <v>36.511049311000001</v>
      </c>
      <c r="L51" s="660"/>
      <c r="M51" s="875"/>
      <c r="N51" s="660"/>
      <c r="O51" s="660"/>
      <c r="P51" s="660"/>
      <c r="Q51" s="660"/>
      <c r="R51" s="660"/>
      <c r="S51" s="660"/>
      <c r="T51" s="660"/>
      <c r="U51" s="660"/>
      <c r="V51" s="660"/>
      <c r="W51" s="660"/>
      <c r="X51" s="660"/>
      <c r="Y51" s="660"/>
      <c r="Z51" s="660">
        <v>-9.2438839781310609</v>
      </c>
      <c r="AA51" s="660">
        <v>2.5015413741670809</v>
      </c>
      <c r="AB51" s="660">
        <v>14.297831405049985</v>
      </c>
      <c r="AC51" s="660">
        <v>8.1779341874581313</v>
      </c>
      <c r="AD51" s="660">
        <v>4.0854541701631071</v>
      </c>
      <c r="AE51" s="660">
        <v>0.61605046090252147</v>
      </c>
      <c r="AP51" s="385"/>
    </row>
    <row r="52" spans="1:48">
      <c r="A52" s="659" t="s">
        <v>527</v>
      </c>
      <c r="B52" s="660">
        <v>9144.1412820000005</v>
      </c>
      <c r="C52" s="660">
        <v>10209.857207000001</v>
      </c>
      <c r="D52" s="660">
        <v>16116.630807999998</v>
      </c>
      <c r="E52" s="660">
        <v>1926.8841439999999</v>
      </c>
      <c r="F52" s="660">
        <v>37397.513441000003</v>
      </c>
      <c r="G52" s="660">
        <v>9.1441412819999996</v>
      </c>
      <c r="H52" s="660">
        <v>10.209857207000001</v>
      </c>
      <c r="I52" s="660">
        <v>16.116630807999996</v>
      </c>
      <c r="J52" s="660">
        <v>1.926884144</v>
      </c>
      <c r="K52" s="660">
        <v>37.397513441000001</v>
      </c>
      <c r="L52" s="660"/>
      <c r="M52" s="875"/>
      <c r="N52" s="660"/>
      <c r="O52" s="660"/>
      <c r="P52" s="660"/>
      <c r="Q52" s="660"/>
      <c r="R52" s="660"/>
      <c r="S52" s="660"/>
      <c r="T52" s="660"/>
      <c r="U52" s="660"/>
      <c r="V52" s="660"/>
      <c r="W52" s="660"/>
      <c r="X52" s="660"/>
      <c r="Y52" s="660"/>
      <c r="Z52" s="660">
        <v>-7.4099259015415004</v>
      </c>
      <c r="AA52" s="660">
        <v>-4.4440485334109816</v>
      </c>
      <c r="AB52" s="660">
        <v>9.5223323252429388</v>
      </c>
      <c r="AC52" s="660">
        <v>4.273352503567998</v>
      </c>
      <c r="AD52" s="660">
        <v>0.7369449209815857</v>
      </c>
      <c r="AE52" s="660">
        <v>2.4279338631139464</v>
      </c>
      <c r="AP52" s="385"/>
    </row>
    <row r="53" spans="1:48">
      <c r="A53" s="409" t="s">
        <v>533</v>
      </c>
      <c r="B53" s="660">
        <v>8806.9562429899997</v>
      </c>
      <c r="C53" s="660">
        <v>9102.6974094249999</v>
      </c>
      <c r="D53" s="660">
        <v>16074.98829252</v>
      </c>
      <c r="E53" s="660">
        <v>1934.4967160000001</v>
      </c>
      <c r="F53" s="660">
        <v>35919.138660935001</v>
      </c>
      <c r="G53" s="385">
        <v>8.8069562429899992</v>
      </c>
      <c r="H53" s="385">
        <v>9.1026974094249997</v>
      </c>
      <c r="I53" s="385">
        <v>16.07498829252</v>
      </c>
      <c r="J53" s="385">
        <v>1.9344967160000002</v>
      </c>
      <c r="K53" s="385">
        <v>35.919138660934998</v>
      </c>
      <c r="L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410">
        <v>-1.1139648054855682</v>
      </c>
      <c r="AA53" s="410">
        <v>-9.3036268362619747</v>
      </c>
      <c r="AB53" s="410">
        <v>8.210401581256054</v>
      </c>
      <c r="AC53" s="410">
        <v>5.8970192323015187</v>
      </c>
      <c r="AD53" s="410">
        <v>0.8265050842736642</v>
      </c>
      <c r="AE53" s="410">
        <v>-3.9531365698881347</v>
      </c>
      <c r="AP53" s="385"/>
    </row>
    <row r="54" spans="1:48">
      <c r="A54" s="409" t="s">
        <v>537</v>
      </c>
      <c r="B54" s="660">
        <v>8734.6160459999992</v>
      </c>
      <c r="C54" s="660">
        <v>8945.2307522800002</v>
      </c>
      <c r="D54" s="660">
        <v>16622.182275650001</v>
      </c>
      <c r="E54" s="660">
        <v>1774.57514277</v>
      </c>
      <c r="F54" s="660">
        <v>36076.604216700005</v>
      </c>
      <c r="G54" s="385">
        <v>8.7346160459999993</v>
      </c>
      <c r="H54" s="385">
        <v>8.9452307522800005</v>
      </c>
      <c r="I54" s="385">
        <v>16.622182275650001</v>
      </c>
      <c r="J54" s="385">
        <v>1.7745751427700001</v>
      </c>
      <c r="K54" s="385">
        <v>36.076604216700005</v>
      </c>
      <c r="L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410">
        <v>-2.742308165105952</v>
      </c>
      <c r="AA54" s="410">
        <v>-11.58742436664822</v>
      </c>
      <c r="AB54" s="410">
        <v>7.4992709870914345</v>
      </c>
      <c r="AC54" s="410">
        <v>2.7964515304408275</v>
      </c>
      <c r="AD54" s="410">
        <v>-0.58118025022389241</v>
      </c>
      <c r="AE54" s="410">
        <v>0.4383890082984106</v>
      </c>
      <c r="AP54" s="385"/>
      <c r="AU54" s="697"/>
    </row>
    <row r="55" spans="1:48">
      <c r="A55" s="409" t="s">
        <v>539</v>
      </c>
      <c r="B55" s="660">
        <v>9066.1745457500001</v>
      </c>
      <c r="C55" s="660">
        <v>9299.7391103900009</v>
      </c>
      <c r="D55" s="660">
        <v>16785.489804081295</v>
      </c>
      <c r="E55" s="660">
        <v>1827.05618224</v>
      </c>
      <c r="F55" s="660">
        <v>36978.45964246129</v>
      </c>
      <c r="G55" s="385">
        <v>9.06617454575</v>
      </c>
      <c r="H55" s="385">
        <v>9.29973911039</v>
      </c>
      <c r="I55" s="385">
        <v>16.785489804081294</v>
      </c>
      <c r="J55" s="385">
        <v>1.82705618224</v>
      </c>
      <c r="K55" s="385">
        <v>36.978459642461289</v>
      </c>
      <c r="L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410">
        <v>2.687104009839155</v>
      </c>
      <c r="AA55" s="410">
        <v>-10.252539017102345</v>
      </c>
      <c r="AB55" s="410">
        <v>7.879236743009324</v>
      </c>
      <c r="AC55" s="410">
        <v>3.7817419180870298</v>
      </c>
      <c r="AD55" s="410">
        <v>1.2801887107650636</v>
      </c>
      <c r="AE55" s="410">
        <v>2.499834575183804</v>
      </c>
      <c r="AP55" s="385"/>
      <c r="AU55" s="697"/>
    </row>
    <row r="56" spans="1:48">
      <c r="A56" s="409" t="s">
        <v>544</v>
      </c>
      <c r="B56" s="660">
        <v>8447.5584698134535</v>
      </c>
      <c r="C56" s="660">
        <v>9087.3949696915661</v>
      </c>
      <c r="D56" s="660">
        <v>15744.619223022692</v>
      </c>
      <c r="E56" s="660">
        <v>1760.5792719075573</v>
      </c>
      <c r="F56" s="660">
        <v>35040.151934435271</v>
      </c>
      <c r="G56" s="385">
        <v>8.4475584698134529</v>
      </c>
      <c r="H56" s="385">
        <v>9.0873949696915659</v>
      </c>
      <c r="I56" s="385">
        <v>15.744619223022692</v>
      </c>
      <c r="J56" s="385">
        <v>1.7605792719075573</v>
      </c>
      <c r="K56" s="385">
        <v>35.040151934435272</v>
      </c>
      <c r="L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410">
        <v>-7.6178045669280152</v>
      </c>
      <c r="AA56" s="410">
        <v>-10.99390730498034</v>
      </c>
      <c r="AB56" s="410">
        <v>-2.3082466143770404</v>
      </c>
      <c r="AC56" s="410">
        <v>-8.6307665466182044</v>
      </c>
      <c r="AD56" s="410">
        <v>-6.3035247257382849</v>
      </c>
      <c r="AE56" s="410">
        <v>-5.2417210634710045</v>
      </c>
      <c r="AP56" s="385"/>
      <c r="AU56" s="697"/>
    </row>
    <row r="57" spans="1:48">
      <c r="A57" s="409" t="s">
        <v>546</v>
      </c>
      <c r="B57" s="660">
        <v>5397.6806048384642</v>
      </c>
      <c r="C57" s="660">
        <v>5808.9709043220746</v>
      </c>
      <c r="D57" s="660">
        <v>7194.2750184350971</v>
      </c>
      <c r="E57" s="660">
        <v>1379.1361851933334</v>
      </c>
      <c r="F57" s="660">
        <v>19780.062712788967</v>
      </c>
      <c r="G57" s="385">
        <v>5.397680604838464</v>
      </c>
      <c r="H57" s="385">
        <v>5.8089709043220745</v>
      </c>
      <c r="I57" s="385">
        <v>7.1942750184350972</v>
      </c>
      <c r="J57" s="385">
        <v>1.3791361851933335</v>
      </c>
      <c r="K57" s="385">
        <v>19.780062712788968</v>
      </c>
      <c r="L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410">
        <v>-38.71116812763988</v>
      </c>
      <c r="AA57" s="410">
        <v>-36.184071127010952</v>
      </c>
      <c r="AB57" s="410">
        <v>-55.24553494211419</v>
      </c>
      <c r="AC57" s="410">
        <v>-28.708269505620947</v>
      </c>
      <c r="AD57" s="410">
        <v>-44.93168976153261</v>
      </c>
      <c r="AE57" s="410">
        <v>-43.550294103176078</v>
      </c>
      <c r="AP57" s="385"/>
      <c r="AU57" s="697"/>
    </row>
    <row r="58" spans="1:48">
      <c r="A58" s="409" t="s">
        <v>553</v>
      </c>
      <c r="B58" s="660">
        <v>7688.611643973697</v>
      </c>
      <c r="C58" s="660">
        <v>7516.7924895279202</v>
      </c>
      <c r="D58" s="660">
        <v>14358.394501936593</v>
      </c>
      <c r="E58" s="660">
        <v>1803.2048226489237</v>
      </c>
      <c r="F58" s="660">
        <v>31367.003458087136</v>
      </c>
      <c r="G58" s="385">
        <v>7.6886116439736973</v>
      </c>
      <c r="H58" s="385">
        <v>7.5167924895279201</v>
      </c>
      <c r="I58" s="385">
        <v>14.358394501936592</v>
      </c>
      <c r="J58" s="385">
        <v>1.8032048226489237</v>
      </c>
      <c r="K58" s="385">
        <v>31.367003458087137</v>
      </c>
      <c r="L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410">
        <v>-11.975390750064136</v>
      </c>
      <c r="AA58" s="410">
        <v>-15.968713410640561</v>
      </c>
      <c r="AB58" s="410">
        <v>-13.619076822600192</v>
      </c>
      <c r="AC58" s="410">
        <v>1.6133258710157889</v>
      </c>
      <c r="AD58" s="410">
        <v>-13.054445840644775</v>
      </c>
      <c r="AE58" s="410">
        <v>58.578887810130823</v>
      </c>
      <c r="AP58" s="385"/>
      <c r="AU58" s="697"/>
    </row>
    <row r="59" spans="1:48" s="403" customFormat="1">
      <c r="A59" s="856" t="s">
        <v>555</v>
      </c>
      <c r="B59" s="829">
        <f>'p18 Jadual 2'!C24/1000</f>
        <v>6608.5617091108579</v>
      </c>
      <c r="C59" s="829">
        <f>'p18 Jadual 2'!D24/1000</f>
        <v>8095.8978400824226</v>
      </c>
      <c r="D59" s="829">
        <f>'p18 Jadual 2'!E24/1000</f>
        <v>10027.749482885843</v>
      </c>
      <c r="E59" s="829">
        <f>'p18 Jadual 2'!F24/1000</f>
        <v>2893.6471263016488</v>
      </c>
      <c r="F59" s="829">
        <f>'p18 Jadual 2'!G24/1000</f>
        <v>27625.856158380771</v>
      </c>
      <c r="G59" s="857">
        <f>B59/1000</f>
        <v>6.6085617091108579</v>
      </c>
      <c r="H59" s="857">
        <f>C59/1000</f>
        <v>8.0958978400824222</v>
      </c>
      <c r="I59" s="857">
        <f>D59/1000</f>
        <v>10.027749482885843</v>
      </c>
      <c r="J59" s="857">
        <f>E59/1000</f>
        <v>2.8936471263016488</v>
      </c>
      <c r="K59" s="857">
        <f>F59/1000</f>
        <v>27.62585615838077</v>
      </c>
      <c r="L59" s="857"/>
      <c r="M59" s="876"/>
      <c r="N59" s="857"/>
      <c r="O59" s="857"/>
      <c r="P59" s="857"/>
      <c r="Q59" s="857"/>
      <c r="R59" s="857"/>
      <c r="S59" s="857"/>
      <c r="T59" s="857"/>
      <c r="U59" s="857"/>
      <c r="V59" s="857"/>
      <c r="W59" s="857"/>
      <c r="X59" s="857"/>
      <c r="Y59" s="857"/>
      <c r="Z59" s="410">
        <f>B59/B55*100-100</f>
        <v>-27.107495275294596</v>
      </c>
      <c r="AA59" s="410">
        <f>C59/C55*100-100</f>
        <v>-12.944892926755372</v>
      </c>
      <c r="AB59" s="410">
        <f>D59/D55*100-100</f>
        <v>-40.259416913484081</v>
      </c>
      <c r="AC59" s="410">
        <f>E59/E55*100-100</f>
        <v>58.377566843838991</v>
      </c>
      <c r="AD59" s="410">
        <f>F59/F55*100-100</f>
        <v>-25.292031021598305</v>
      </c>
      <c r="AE59" s="410">
        <f>K59/K58*100-100</f>
        <v>-11.927015293970683</v>
      </c>
      <c r="AP59" s="427"/>
      <c r="AT59" s="867"/>
      <c r="AU59" s="697"/>
      <c r="AV59" s="867"/>
    </row>
    <row r="60" spans="1:48" s="841" customFormat="1">
      <c r="A60" s="659"/>
      <c r="B60" s="660"/>
      <c r="C60" s="660"/>
      <c r="D60" s="660"/>
      <c r="E60" s="660"/>
      <c r="F60" s="660"/>
      <c r="G60" s="405"/>
      <c r="H60" s="405"/>
      <c r="I60" s="405"/>
      <c r="J60" s="405"/>
      <c r="K60" s="405"/>
      <c r="L60" s="405"/>
      <c r="M60" s="874"/>
      <c r="N60" s="405"/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5"/>
      <c r="Z60" s="761"/>
      <c r="AA60" s="761"/>
      <c r="AB60" s="761"/>
      <c r="AC60" s="761"/>
      <c r="AD60" s="761"/>
      <c r="AE60" s="761"/>
      <c r="AP60" s="405"/>
      <c r="AT60" s="403"/>
      <c r="AU60" s="762"/>
      <c r="AV60" s="403"/>
    </row>
    <row r="61" spans="1:48">
      <c r="B61" s="405"/>
      <c r="C61" s="405"/>
      <c r="D61" s="405"/>
      <c r="E61" s="405"/>
      <c r="F61" s="405"/>
      <c r="AT61" s="841"/>
      <c r="AU61" s="846"/>
      <c r="AV61" s="841"/>
    </row>
    <row r="62" spans="1:48">
      <c r="B62" s="405"/>
      <c r="C62" s="405"/>
      <c r="D62" s="405"/>
      <c r="E62" s="405"/>
      <c r="F62" s="405"/>
      <c r="AU62" s="697"/>
    </row>
    <row r="63" spans="1:48">
      <c r="B63" s="387" t="s">
        <v>495</v>
      </c>
      <c r="AU63" s="697"/>
    </row>
    <row r="64" spans="1:48">
      <c r="AU64" s="697"/>
    </row>
    <row r="65" spans="27:47">
      <c r="AU65" s="697"/>
    </row>
    <row r="66" spans="27:47">
      <c r="AU66" s="697"/>
    </row>
    <row r="67" spans="27:47">
      <c r="AA67" s="606"/>
      <c r="AC67" s="607"/>
    </row>
    <row r="68" spans="27:47">
      <c r="AA68" s="606"/>
      <c r="AC68" s="607"/>
    </row>
    <row r="69" spans="27:47">
      <c r="AA69" s="606"/>
      <c r="AC69" s="607"/>
    </row>
    <row r="70" spans="27:47">
      <c r="AA70" s="606"/>
      <c r="AC70" s="607"/>
    </row>
    <row r="71" spans="27:47">
      <c r="AA71" s="444"/>
      <c r="AC71" s="607"/>
    </row>
    <row r="72" spans="27:47">
      <c r="AA72" s="444"/>
    </row>
    <row r="73" spans="27:47">
      <c r="AA73" s="444"/>
    </row>
    <row r="87" spans="31:33">
      <c r="AF87" s="867" t="s">
        <v>486</v>
      </c>
      <c r="AG87" s="867" t="s">
        <v>487</v>
      </c>
    </row>
    <row r="88" spans="31:33">
      <c r="AE88" s="385" t="s">
        <v>174</v>
      </c>
      <c r="AF88" s="867">
        <v>-8.1</v>
      </c>
      <c r="AG88" s="867">
        <v>19.100000000000001</v>
      </c>
    </row>
    <row r="89" spans="31:33">
      <c r="AE89" s="385">
        <v>43009</v>
      </c>
      <c r="AF89" s="867">
        <v>2.2999999999999998</v>
      </c>
      <c r="AG89" s="867">
        <v>18.5</v>
      </c>
    </row>
    <row r="90" spans="31:33">
      <c r="AE90" s="385">
        <v>43010</v>
      </c>
      <c r="AF90" s="867">
        <v>0.2</v>
      </c>
      <c r="AG90" s="867">
        <v>14.6</v>
      </c>
    </row>
    <row r="91" spans="31:33">
      <c r="AE91" s="385">
        <v>43011</v>
      </c>
      <c r="AF91" s="867">
        <v>11.9</v>
      </c>
      <c r="AG91" s="867">
        <v>16.100000000000001</v>
      </c>
    </row>
    <row r="92" spans="31:33">
      <c r="AE92" s="385">
        <v>43012</v>
      </c>
      <c r="AF92" s="867">
        <v>8.8000000000000007</v>
      </c>
      <c r="AG92" s="867">
        <v>8</v>
      </c>
    </row>
    <row r="93" spans="31:33">
      <c r="AE93" s="385">
        <v>43040</v>
      </c>
      <c r="AF93" s="867">
        <v>-6</v>
      </c>
      <c r="AG93" s="867">
        <v>5.9</v>
      </c>
    </row>
    <row r="94" spans="31:33">
      <c r="AE94" s="385">
        <v>43041</v>
      </c>
      <c r="AF94" s="867">
        <v>7.7</v>
      </c>
      <c r="AG94" s="867">
        <v>9.5</v>
      </c>
    </row>
    <row r="95" spans="31:33">
      <c r="AE95" s="385">
        <v>43042</v>
      </c>
      <c r="AF95" s="867">
        <v>12.9</v>
      </c>
      <c r="AG95" s="867">
        <v>13.6</v>
      </c>
    </row>
    <row r="96" spans="31:33">
      <c r="AE96" s="385">
        <v>43043</v>
      </c>
      <c r="AF96" s="867">
        <v>14.2</v>
      </c>
      <c r="AG96" s="867">
        <v>22.2</v>
      </c>
    </row>
    <row r="97" spans="31:33">
      <c r="AE97" s="385">
        <v>43070</v>
      </c>
      <c r="AF97" s="867">
        <v>35.299999999999997</v>
      </c>
      <c r="AG97" s="867">
        <v>27.4</v>
      </c>
    </row>
    <row r="98" spans="31:33">
      <c r="AE98" s="385">
        <v>43071</v>
      </c>
      <c r="AF98" s="867">
        <v>27.2</v>
      </c>
      <c r="AG98" s="867">
        <v>22</v>
      </c>
    </row>
    <row r="99" spans="31:33">
      <c r="AE99" s="385">
        <v>43072</v>
      </c>
      <c r="AF99" s="867">
        <v>25.6</v>
      </c>
      <c r="AG99" s="867">
        <v>19.8</v>
      </c>
    </row>
    <row r="100" spans="31:33">
      <c r="AE100" s="385">
        <v>43073</v>
      </c>
      <c r="AF100" s="867">
        <v>16.3</v>
      </c>
      <c r="AG100" s="867">
        <v>14.8</v>
      </c>
    </row>
    <row r="101" spans="31:33">
      <c r="AE101" s="385">
        <v>41275</v>
      </c>
      <c r="AF101" s="867">
        <v>11.6</v>
      </c>
      <c r="AG101" s="867">
        <v>11.6</v>
      </c>
    </row>
    <row r="102" spans="31:33">
      <c r="AE102" s="385">
        <v>41306</v>
      </c>
      <c r="AF102" s="867">
        <v>12</v>
      </c>
      <c r="AG102" s="867">
        <v>12.4</v>
      </c>
    </row>
    <row r="103" spans="31:33">
      <c r="AE103" s="385">
        <v>41334</v>
      </c>
      <c r="AF103" s="867">
        <v>11.3</v>
      </c>
      <c r="AG103" s="867">
        <v>11.9</v>
      </c>
    </row>
    <row r="104" spans="31:33">
      <c r="AE104" s="385">
        <v>41365</v>
      </c>
      <c r="AF104" s="867">
        <v>21.1</v>
      </c>
      <c r="AG104" s="867">
        <v>21.4</v>
      </c>
    </row>
    <row r="105" spans="31:33">
      <c r="AE105" s="385">
        <v>41640</v>
      </c>
      <c r="AF105" s="867">
        <v>10.8</v>
      </c>
      <c r="AG105" s="867">
        <v>12.1</v>
      </c>
    </row>
    <row r="106" spans="31:33">
      <c r="AE106" s="385">
        <v>41671</v>
      </c>
      <c r="AF106" s="867">
        <v>10.7</v>
      </c>
      <c r="AG106" s="867">
        <v>12</v>
      </c>
    </row>
    <row r="107" spans="31:33">
      <c r="AE107" s="385">
        <v>41699</v>
      </c>
      <c r="AF107" s="867">
        <v>9.6999999999999993</v>
      </c>
      <c r="AG107" s="867">
        <v>11.3</v>
      </c>
    </row>
    <row r="108" spans="31:33">
      <c r="AE108" s="385">
        <v>41730</v>
      </c>
      <c r="AF108" s="867">
        <v>15.1</v>
      </c>
      <c r="AG108" s="867">
        <v>12.9</v>
      </c>
    </row>
    <row r="109" spans="31:33">
      <c r="AE109" s="385">
        <v>42005</v>
      </c>
      <c r="AF109" s="867">
        <v>8.1999999999999993</v>
      </c>
      <c r="AG109" s="867">
        <v>8.6999999999999993</v>
      </c>
    </row>
    <row r="110" spans="31:33">
      <c r="AE110" s="385">
        <v>42036</v>
      </c>
      <c r="AF110" s="867">
        <v>14</v>
      </c>
      <c r="AG110" s="867">
        <v>12.9</v>
      </c>
    </row>
    <row r="111" spans="31:33">
      <c r="AE111" s="385">
        <v>42064</v>
      </c>
      <c r="AF111" s="867">
        <v>11.2</v>
      </c>
      <c r="AG111" s="867">
        <v>10.5</v>
      </c>
    </row>
    <row r="112" spans="31:33">
      <c r="AE112" s="385">
        <v>42095</v>
      </c>
      <c r="AF112" s="867">
        <v>11.1</v>
      </c>
      <c r="AG112" s="867">
        <v>11.3</v>
      </c>
    </row>
    <row r="113" spans="31:33">
      <c r="AE113" s="385">
        <v>42370</v>
      </c>
      <c r="AF113" s="867">
        <v>11.7</v>
      </c>
      <c r="AG113" s="867">
        <v>11.9</v>
      </c>
    </row>
    <row r="114" spans="31:33">
      <c r="AE114" s="385">
        <v>42401</v>
      </c>
      <c r="AF114" s="867">
        <v>10.7</v>
      </c>
      <c r="AG114" s="867">
        <v>10.9</v>
      </c>
    </row>
    <row r="115" spans="31:33">
      <c r="AE115" s="385">
        <v>42430</v>
      </c>
      <c r="AF115" s="867">
        <v>8.1</v>
      </c>
      <c r="AG115" s="867">
        <v>7.8</v>
      </c>
    </row>
    <row r="116" spans="31:33">
      <c r="AE116" s="385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/>
  <cols>
    <col min="1" max="1" width="1.28515625" style="78" customWidth="1"/>
    <col min="2" max="2" width="10.28515625" style="78" customWidth="1"/>
    <col min="3" max="3" width="8" style="78" customWidth="1"/>
    <col min="4" max="4" width="11.42578125" style="78" customWidth="1"/>
    <col min="5" max="5" width="5.28515625" style="78" customWidth="1"/>
    <col min="6" max="6" width="11.7109375" style="78" customWidth="1"/>
    <col min="7" max="7" width="6" style="78" customWidth="1"/>
    <col min="8" max="8" width="13.7109375" style="78" customWidth="1"/>
    <col min="9" max="9" width="4.85546875" style="78" customWidth="1"/>
    <col min="10" max="10" width="13" style="78" customWidth="1"/>
    <col min="11" max="11" width="5.140625" style="78" customWidth="1"/>
    <col min="12" max="12" width="11.7109375" style="78" customWidth="1"/>
    <col min="13" max="13" width="12.42578125" style="78" customWidth="1"/>
    <col min="14" max="14" width="12.42578125" style="78"/>
    <col min="15" max="15" width="14.42578125" style="78" customWidth="1"/>
    <col min="16" max="27" width="10.42578125" style="78" customWidth="1"/>
    <col min="28" max="28" width="12.42578125" style="78" customWidth="1"/>
    <col min="29" max="31" width="12.42578125" style="78"/>
    <col min="32" max="33" width="8.85546875" style="78" customWidth="1"/>
    <col min="34" max="35" width="8.7109375" style="78" customWidth="1"/>
    <col min="36" max="38" width="7.42578125" style="78" customWidth="1"/>
    <col min="39" max="39" width="7.28515625" style="78" customWidth="1"/>
    <col min="40" max="40" width="8.28515625" style="78" customWidth="1"/>
    <col min="41" max="41" width="8.7109375" style="78" customWidth="1"/>
    <col min="42" max="42" width="9.42578125" style="78" customWidth="1"/>
    <col min="43" max="43" width="9.140625" style="78" customWidth="1"/>
    <col min="44" max="256" width="12.42578125" style="78"/>
    <col min="257" max="257" width="1.28515625" style="78" customWidth="1"/>
    <col min="258" max="258" width="10.28515625" style="78" customWidth="1"/>
    <col min="259" max="259" width="6.42578125" style="78" customWidth="1"/>
    <col min="260" max="260" width="11.42578125" style="78" customWidth="1"/>
    <col min="261" max="261" width="5.28515625" style="78" customWidth="1"/>
    <col min="262" max="262" width="11.7109375" style="78" customWidth="1"/>
    <col min="263" max="263" width="6" style="78" customWidth="1"/>
    <col min="264" max="264" width="11.140625" style="78" customWidth="1"/>
    <col min="265" max="265" width="4.85546875" style="78" customWidth="1"/>
    <col min="266" max="266" width="13" style="78" customWidth="1"/>
    <col min="267" max="267" width="5.140625" style="78" customWidth="1"/>
    <col min="268" max="268" width="11.7109375" style="78" customWidth="1"/>
    <col min="269" max="269" width="12.42578125" style="78" customWidth="1"/>
    <col min="270" max="270" width="12.42578125" style="78"/>
    <col min="271" max="271" width="14.42578125" style="78" customWidth="1"/>
    <col min="272" max="272" width="10" style="78" customWidth="1"/>
    <col min="273" max="274" width="10.42578125" style="78" customWidth="1"/>
    <col min="275" max="275" width="10.28515625" style="78" customWidth="1"/>
    <col min="276" max="276" width="11.28515625" style="78" customWidth="1"/>
    <col min="277" max="283" width="12.42578125" style="78"/>
    <col min="284" max="284" width="12.42578125" style="78" customWidth="1"/>
    <col min="285" max="287" width="12.42578125" style="78"/>
    <col min="288" max="289" width="8.85546875" style="78" customWidth="1"/>
    <col min="290" max="291" width="8.7109375" style="78" customWidth="1"/>
    <col min="292" max="294" width="7.42578125" style="78" customWidth="1"/>
    <col min="295" max="295" width="7.28515625" style="78" customWidth="1"/>
    <col min="296" max="296" width="8.28515625" style="78" customWidth="1"/>
    <col min="297" max="297" width="8.7109375" style="78" customWidth="1"/>
    <col min="298" max="298" width="9.42578125" style="78" customWidth="1"/>
    <col min="299" max="299" width="9.140625" style="78" customWidth="1"/>
    <col min="300" max="512" width="12.42578125" style="78"/>
    <col min="513" max="513" width="1.28515625" style="78" customWidth="1"/>
    <col min="514" max="514" width="10.28515625" style="78" customWidth="1"/>
    <col min="515" max="515" width="6.42578125" style="78" customWidth="1"/>
    <col min="516" max="516" width="11.42578125" style="78" customWidth="1"/>
    <col min="517" max="517" width="5.28515625" style="78" customWidth="1"/>
    <col min="518" max="518" width="11.7109375" style="78" customWidth="1"/>
    <col min="519" max="519" width="6" style="78" customWidth="1"/>
    <col min="520" max="520" width="11.140625" style="78" customWidth="1"/>
    <col min="521" max="521" width="4.85546875" style="78" customWidth="1"/>
    <col min="522" max="522" width="13" style="78" customWidth="1"/>
    <col min="523" max="523" width="5.140625" style="78" customWidth="1"/>
    <col min="524" max="524" width="11.7109375" style="78" customWidth="1"/>
    <col min="525" max="525" width="12.42578125" style="78" customWidth="1"/>
    <col min="526" max="526" width="12.42578125" style="78"/>
    <col min="527" max="527" width="14.42578125" style="78" customWidth="1"/>
    <col min="528" max="528" width="10" style="78" customWidth="1"/>
    <col min="529" max="530" width="10.42578125" style="78" customWidth="1"/>
    <col min="531" max="531" width="10.28515625" style="78" customWidth="1"/>
    <col min="532" max="532" width="11.28515625" style="78" customWidth="1"/>
    <col min="533" max="539" width="12.42578125" style="78"/>
    <col min="540" max="540" width="12.42578125" style="78" customWidth="1"/>
    <col min="541" max="543" width="12.42578125" style="78"/>
    <col min="544" max="545" width="8.85546875" style="78" customWidth="1"/>
    <col min="546" max="547" width="8.7109375" style="78" customWidth="1"/>
    <col min="548" max="550" width="7.42578125" style="78" customWidth="1"/>
    <col min="551" max="551" width="7.28515625" style="78" customWidth="1"/>
    <col min="552" max="552" width="8.28515625" style="78" customWidth="1"/>
    <col min="553" max="553" width="8.7109375" style="78" customWidth="1"/>
    <col min="554" max="554" width="9.42578125" style="78" customWidth="1"/>
    <col min="555" max="555" width="9.140625" style="78" customWidth="1"/>
    <col min="556" max="768" width="12.42578125" style="78"/>
    <col min="769" max="769" width="1.28515625" style="78" customWidth="1"/>
    <col min="770" max="770" width="10.28515625" style="78" customWidth="1"/>
    <col min="771" max="771" width="6.42578125" style="78" customWidth="1"/>
    <col min="772" max="772" width="11.42578125" style="78" customWidth="1"/>
    <col min="773" max="773" width="5.28515625" style="78" customWidth="1"/>
    <col min="774" max="774" width="11.7109375" style="78" customWidth="1"/>
    <col min="775" max="775" width="6" style="78" customWidth="1"/>
    <col min="776" max="776" width="11.140625" style="78" customWidth="1"/>
    <col min="777" max="777" width="4.85546875" style="78" customWidth="1"/>
    <col min="778" max="778" width="13" style="78" customWidth="1"/>
    <col min="779" max="779" width="5.140625" style="78" customWidth="1"/>
    <col min="780" max="780" width="11.7109375" style="78" customWidth="1"/>
    <col min="781" max="781" width="12.42578125" style="78" customWidth="1"/>
    <col min="782" max="782" width="12.42578125" style="78"/>
    <col min="783" max="783" width="14.42578125" style="78" customWidth="1"/>
    <col min="784" max="784" width="10" style="78" customWidth="1"/>
    <col min="785" max="786" width="10.42578125" style="78" customWidth="1"/>
    <col min="787" max="787" width="10.28515625" style="78" customWidth="1"/>
    <col min="788" max="788" width="11.28515625" style="78" customWidth="1"/>
    <col min="789" max="795" width="12.42578125" style="78"/>
    <col min="796" max="796" width="12.42578125" style="78" customWidth="1"/>
    <col min="797" max="799" width="12.42578125" style="78"/>
    <col min="800" max="801" width="8.85546875" style="78" customWidth="1"/>
    <col min="802" max="803" width="8.7109375" style="78" customWidth="1"/>
    <col min="804" max="806" width="7.42578125" style="78" customWidth="1"/>
    <col min="807" max="807" width="7.28515625" style="78" customWidth="1"/>
    <col min="808" max="808" width="8.28515625" style="78" customWidth="1"/>
    <col min="809" max="809" width="8.7109375" style="78" customWidth="1"/>
    <col min="810" max="810" width="9.42578125" style="78" customWidth="1"/>
    <col min="811" max="811" width="9.140625" style="78" customWidth="1"/>
    <col min="812" max="1024" width="12.42578125" style="78"/>
    <col min="1025" max="1025" width="1.28515625" style="78" customWidth="1"/>
    <col min="1026" max="1026" width="10.28515625" style="78" customWidth="1"/>
    <col min="1027" max="1027" width="6.42578125" style="78" customWidth="1"/>
    <col min="1028" max="1028" width="11.42578125" style="78" customWidth="1"/>
    <col min="1029" max="1029" width="5.28515625" style="78" customWidth="1"/>
    <col min="1030" max="1030" width="11.7109375" style="78" customWidth="1"/>
    <col min="1031" max="1031" width="6" style="78" customWidth="1"/>
    <col min="1032" max="1032" width="11.140625" style="78" customWidth="1"/>
    <col min="1033" max="1033" width="4.85546875" style="78" customWidth="1"/>
    <col min="1034" max="1034" width="13" style="78" customWidth="1"/>
    <col min="1035" max="1035" width="5.140625" style="78" customWidth="1"/>
    <col min="1036" max="1036" width="11.7109375" style="78" customWidth="1"/>
    <col min="1037" max="1037" width="12.42578125" style="78" customWidth="1"/>
    <col min="1038" max="1038" width="12.42578125" style="78"/>
    <col min="1039" max="1039" width="14.42578125" style="78" customWidth="1"/>
    <col min="1040" max="1040" width="10" style="78" customWidth="1"/>
    <col min="1041" max="1042" width="10.42578125" style="78" customWidth="1"/>
    <col min="1043" max="1043" width="10.28515625" style="78" customWidth="1"/>
    <col min="1044" max="1044" width="11.28515625" style="78" customWidth="1"/>
    <col min="1045" max="1051" width="12.42578125" style="78"/>
    <col min="1052" max="1052" width="12.42578125" style="78" customWidth="1"/>
    <col min="1053" max="1055" width="12.42578125" style="78"/>
    <col min="1056" max="1057" width="8.85546875" style="78" customWidth="1"/>
    <col min="1058" max="1059" width="8.7109375" style="78" customWidth="1"/>
    <col min="1060" max="1062" width="7.42578125" style="78" customWidth="1"/>
    <col min="1063" max="1063" width="7.28515625" style="78" customWidth="1"/>
    <col min="1064" max="1064" width="8.28515625" style="78" customWidth="1"/>
    <col min="1065" max="1065" width="8.7109375" style="78" customWidth="1"/>
    <col min="1066" max="1066" width="9.42578125" style="78" customWidth="1"/>
    <col min="1067" max="1067" width="9.140625" style="78" customWidth="1"/>
    <col min="1068" max="1280" width="12.42578125" style="78"/>
    <col min="1281" max="1281" width="1.28515625" style="78" customWidth="1"/>
    <col min="1282" max="1282" width="10.28515625" style="78" customWidth="1"/>
    <col min="1283" max="1283" width="6.42578125" style="78" customWidth="1"/>
    <col min="1284" max="1284" width="11.42578125" style="78" customWidth="1"/>
    <col min="1285" max="1285" width="5.28515625" style="78" customWidth="1"/>
    <col min="1286" max="1286" width="11.7109375" style="78" customWidth="1"/>
    <col min="1287" max="1287" width="6" style="78" customWidth="1"/>
    <col min="1288" max="1288" width="11.140625" style="78" customWidth="1"/>
    <col min="1289" max="1289" width="4.85546875" style="78" customWidth="1"/>
    <col min="1290" max="1290" width="13" style="78" customWidth="1"/>
    <col min="1291" max="1291" width="5.140625" style="78" customWidth="1"/>
    <col min="1292" max="1292" width="11.7109375" style="78" customWidth="1"/>
    <col min="1293" max="1293" width="12.42578125" style="78" customWidth="1"/>
    <col min="1294" max="1294" width="12.42578125" style="78"/>
    <col min="1295" max="1295" width="14.42578125" style="78" customWidth="1"/>
    <col min="1296" max="1296" width="10" style="78" customWidth="1"/>
    <col min="1297" max="1298" width="10.42578125" style="78" customWidth="1"/>
    <col min="1299" max="1299" width="10.28515625" style="78" customWidth="1"/>
    <col min="1300" max="1300" width="11.28515625" style="78" customWidth="1"/>
    <col min="1301" max="1307" width="12.42578125" style="78"/>
    <col min="1308" max="1308" width="12.42578125" style="78" customWidth="1"/>
    <col min="1309" max="1311" width="12.42578125" style="78"/>
    <col min="1312" max="1313" width="8.85546875" style="78" customWidth="1"/>
    <col min="1314" max="1315" width="8.7109375" style="78" customWidth="1"/>
    <col min="1316" max="1318" width="7.42578125" style="78" customWidth="1"/>
    <col min="1319" max="1319" width="7.28515625" style="78" customWidth="1"/>
    <col min="1320" max="1320" width="8.28515625" style="78" customWidth="1"/>
    <col min="1321" max="1321" width="8.7109375" style="78" customWidth="1"/>
    <col min="1322" max="1322" width="9.42578125" style="78" customWidth="1"/>
    <col min="1323" max="1323" width="9.140625" style="78" customWidth="1"/>
    <col min="1324" max="1536" width="12.42578125" style="78"/>
    <col min="1537" max="1537" width="1.28515625" style="78" customWidth="1"/>
    <col min="1538" max="1538" width="10.28515625" style="78" customWidth="1"/>
    <col min="1539" max="1539" width="6.42578125" style="78" customWidth="1"/>
    <col min="1540" max="1540" width="11.42578125" style="78" customWidth="1"/>
    <col min="1541" max="1541" width="5.28515625" style="78" customWidth="1"/>
    <col min="1542" max="1542" width="11.7109375" style="78" customWidth="1"/>
    <col min="1543" max="1543" width="6" style="78" customWidth="1"/>
    <col min="1544" max="1544" width="11.140625" style="78" customWidth="1"/>
    <col min="1545" max="1545" width="4.85546875" style="78" customWidth="1"/>
    <col min="1546" max="1546" width="13" style="78" customWidth="1"/>
    <col min="1547" max="1547" width="5.140625" style="78" customWidth="1"/>
    <col min="1548" max="1548" width="11.7109375" style="78" customWidth="1"/>
    <col min="1549" max="1549" width="12.42578125" style="78" customWidth="1"/>
    <col min="1550" max="1550" width="12.42578125" style="78"/>
    <col min="1551" max="1551" width="14.42578125" style="78" customWidth="1"/>
    <col min="1552" max="1552" width="10" style="78" customWidth="1"/>
    <col min="1553" max="1554" width="10.42578125" style="78" customWidth="1"/>
    <col min="1555" max="1555" width="10.28515625" style="78" customWidth="1"/>
    <col min="1556" max="1556" width="11.28515625" style="78" customWidth="1"/>
    <col min="1557" max="1563" width="12.42578125" style="78"/>
    <col min="1564" max="1564" width="12.42578125" style="78" customWidth="1"/>
    <col min="1565" max="1567" width="12.42578125" style="78"/>
    <col min="1568" max="1569" width="8.85546875" style="78" customWidth="1"/>
    <col min="1570" max="1571" width="8.7109375" style="78" customWidth="1"/>
    <col min="1572" max="1574" width="7.42578125" style="78" customWidth="1"/>
    <col min="1575" max="1575" width="7.28515625" style="78" customWidth="1"/>
    <col min="1576" max="1576" width="8.28515625" style="78" customWidth="1"/>
    <col min="1577" max="1577" width="8.7109375" style="78" customWidth="1"/>
    <col min="1578" max="1578" width="9.42578125" style="78" customWidth="1"/>
    <col min="1579" max="1579" width="9.140625" style="78" customWidth="1"/>
    <col min="1580" max="1792" width="12.42578125" style="78"/>
    <col min="1793" max="1793" width="1.28515625" style="78" customWidth="1"/>
    <col min="1794" max="1794" width="10.28515625" style="78" customWidth="1"/>
    <col min="1795" max="1795" width="6.42578125" style="78" customWidth="1"/>
    <col min="1796" max="1796" width="11.42578125" style="78" customWidth="1"/>
    <col min="1797" max="1797" width="5.28515625" style="78" customWidth="1"/>
    <col min="1798" max="1798" width="11.7109375" style="78" customWidth="1"/>
    <col min="1799" max="1799" width="6" style="78" customWidth="1"/>
    <col min="1800" max="1800" width="11.140625" style="78" customWidth="1"/>
    <col min="1801" max="1801" width="4.85546875" style="78" customWidth="1"/>
    <col min="1802" max="1802" width="13" style="78" customWidth="1"/>
    <col min="1803" max="1803" width="5.140625" style="78" customWidth="1"/>
    <col min="1804" max="1804" width="11.7109375" style="78" customWidth="1"/>
    <col min="1805" max="1805" width="12.42578125" style="78" customWidth="1"/>
    <col min="1806" max="1806" width="12.42578125" style="78"/>
    <col min="1807" max="1807" width="14.42578125" style="78" customWidth="1"/>
    <col min="1808" max="1808" width="10" style="78" customWidth="1"/>
    <col min="1809" max="1810" width="10.42578125" style="78" customWidth="1"/>
    <col min="1811" max="1811" width="10.28515625" style="78" customWidth="1"/>
    <col min="1812" max="1812" width="11.28515625" style="78" customWidth="1"/>
    <col min="1813" max="1819" width="12.42578125" style="78"/>
    <col min="1820" max="1820" width="12.42578125" style="78" customWidth="1"/>
    <col min="1821" max="1823" width="12.42578125" style="78"/>
    <col min="1824" max="1825" width="8.85546875" style="78" customWidth="1"/>
    <col min="1826" max="1827" width="8.7109375" style="78" customWidth="1"/>
    <col min="1828" max="1830" width="7.42578125" style="78" customWidth="1"/>
    <col min="1831" max="1831" width="7.28515625" style="78" customWidth="1"/>
    <col min="1832" max="1832" width="8.28515625" style="78" customWidth="1"/>
    <col min="1833" max="1833" width="8.7109375" style="78" customWidth="1"/>
    <col min="1834" max="1834" width="9.42578125" style="78" customWidth="1"/>
    <col min="1835" max="1835" width="9.140625" style="78" customWidth="1"/>
    <col min="1836" max="2048" width="12.42578125" style="78"/>
    <col min="2049" max="2049" width="1.28515625" style="78" customWidth="1"/>
    <col min="2050" max="2050" width="10.28515625" style="78" customWidth="1"/>
    <col min="2051" max="2051" width="6.42578125" style="78" customWidth="1"/>
    <col min="2052" max="2052" width="11.42578125" style="78" customWidth="1"/>
    <col min="2053" max="2053" width="5.28515625" style="78" customWidth="1"/>
    <col min="2054" max="2054" width="11.7109375" style="78" customWidth="1"/>
    <col min="2055" max="2055" width="6" style="78" customWidth="1"/>
    <col min="2056" max="2056" width="11.140625" style="78" customWidth="1"/>
    <col min="2057" max="2057" width="4.85546875" style="78" customWidth="1"/>
    <col min="2058" max="2058" width="13" style="78" customWidth="1"/>
    <col min="2059" max="2059" width="5.140625" style="78" customWidth="1"/>
    <col min="2060" max="2060" width="11.7109375" style="78" customWidth="1"/>
    <col min="2061" max="2061" width="12.42578125" style="78" customWidth="1"/>
    <col min="2062" max="2062" width="12.42578125" style="78"/>
    <col min="2063" max="2063" width="14.42578125" style="78" customWidth="1"/>
    <col min="2064" max="2064" width="10" style="78" customWidth="1"/>
    <col min="2065" max="2066" width="10.42578125" style="78" customWidth="1"/>
    <col min="2067" max="2067" width="10.28515625" style="78" customWidth="1"/>
    <col min="2068" max="2068" width="11.28515625" style="78" customWidth="1"/>
    <col min="2069" max="2075" width="12.42578125" style="78"/>
    <col min="2076" max="2076" width="12.42578125" style="78" customWidth="1"/>
    <col min="2077" max="2079" width="12.42578125" style="78"/>
    <col min="2080" max="2081" width="8.85546875" style="78" customWidth="1"/>
    <col min="2082" max="2083" width="8.7109375" style="78" customWidth="1"/>
    <col min="2084" max="2086" width="7.42578125" style="78" customWidth="1"/>
    <col min="2087" max="2087" width="7.28515625" style="78" customWidth="1"/>
    <col min="2088" max="2088" width="8.28515625" style="78" customWidth="1"/>
    <col min="2089" max="2089" width="8.7109375" style="78" customWidth="1"/>
    <col min="2090" max="2090" width="9.42578125" style="78" customWidth="1"/>
    <col min="2091" max="2091" width="9.140625" style="78" customWidth="1"/>
    <col min="2092" max="2304" width="12.42578125" style="78"/>
    <col min="2305" max="2305" width="1.28515625" style="78" customWidth="1"/>
    <col min="2306" max="2306" width="10.28515625" style="78" customWidth="1"/>
    <col min="2307" max="2307" width="6.42578125" style="78" customWidth="1"/>
    <col min="2308" max="2308" width="11.42578125" style="78" customWidth="1"/>
    <col min="2309" max="2309" width="5.28515625" style="78" customWidth="1"/>
    <col min="2310" max="2310" width="11.7109375" style="78" customWidth="1"/>
    <col min="2311" max="2311" width="6" style="78" customWidth="1"/>
    <col min="2312" max="2312" width="11.140625" style="78" customWidth="1"/>
    <col min="2313" max="2313" width="4.85546875" style="78" customWidth="1"/>
    <col min="2314" max="2314" width="13" style="78" customWidth="1"/>
    <col min="2315" max="2315" width="5.140625" style="78" customWidth="1"/>
    <col min="2316" max="2316" width="11.7109375" style="78" customWidth="1"/>
    <col min="2317" max="2317" width="12.42578125" style="78" customWidth="1"/>
    <col min="2318" max="2318" width="12.42578125" style="78"/>
    <col min="2319" max="2319" width="14.42578125" style="78" customWidth="1"/>
    <col min="2320" max="2320" width="10" style="78" customWidth="1"/>
    <col min="2321" max="2322" width="10.42578125" style="78" customWidth="1"/>
    <col min="2323" max="2323" width="10.28515625" style="78" customWidth="1"/>
    <col min="2324" max="2324" width="11.28515625" style="78" customWidth="1"/>
    <col min="2325" max="2331" width="12.42578125" style="78"/>
    <col min="2332" max="2332" width="12.42578125" style="78" customWidth="1"/>
    <col min="2333" max="2335" width="12.42578125" style="78"/>
    <col min="2336" max="2337" width="8.85546875" style="78" customWidth="1"/>
    <col min="2338" max="2339" width="8.7109375" style="78" customWidth="1"/>
    <col min="2340" max="2342" width="7.42578125" style="78" customWidth="1"/>
    <col min="2343" max="2343" width="7.28515625" style="78" customWidth="1"/>
    <col min="2344" max="2344" width="8.28515625" style="78" customWidth="1"/>
    <col min="2345" max="2345" width="8.7109375" style="78" customWidth="1"/>
    <col min="2346" max="2346" width="9.42578125" style="78" customWidth="1"/>
    <col min="2347" max="2347" width="9.140625" style="78" customWidth="1"/>
    <col min="2348" max="2560" width="12.42578125" style="78"/>
    <col min="2561" max="2561" width="1.28515625" style="78" customWidth="1"/>
    <col min="2562" max="2562" width="10.28515625" style="78" customWidth="1"/>
    <col min="2563" max="2563" width="6.42578125" style="78" customWidth="1"/>
    <col min="2564" max="2564" width="11.42578125" style="78" customWidth="1"/>
    <col min="2565" max="2565" width="5.28515625" style="78" customWidth="1"/>
    <col min="2566" max="2566" width="11.7109375" style="78" customWidth="1"/>
    <col min="2567" max="2567" width="6" style="78" customWidth="1"/>
    <col min="2568" max="2568" width="11.140625" style="78" customWidth="1"/>
    <col min="2569" max="2569" width="4.85546875" style="78" customWidth="1"/>
    <col min="2570" max="2570" width="13" style="78" customWidth="1"/>
    <col min="2571" max="2571" width="5.140625" style="78" customWidth="1"/>
    <col min="2572" max="2572" width="11.7109375" style="78" customWidth="1"/>
    <col min="2573" max="2573" width="12.42578125" style="78" customWidth="1"/>
    <col min="2574" max="2574" width="12.42578125" style="78"/>
    <col min="2575" max="2575" width="14.42578125" style="78" customWidth="1"/>
    <col min="2576" max="2576" width="10" style="78" customWidth="1"/>
    <col min="2577" max="2578" width="10.42578125" style="78" customWidth="1"/>
    <col min="2579" max="2579" width="10.28515625" style="78" customWidth="1"/>
    <col min="2580" max="2580" width="11.28515625" style="78" customWidth="1"/>
    <col min="2581" max="2587" width="12.42578125" style="78"/>
    <col min="2588" max="2588" width="12.42578125" style="78" customWidth="1"/>
    <col min="2589" max="2591" width="12.42578125" style="78"/>
    <col min="2592" max="2593" width="8.85546875" style="78" customWidth="1"/>
    <col min="2594" max="2595" width="8.7109375" style="78" customWidth="1"/>
    <col min="2596" max="2598" width="7.42578125" style="78" customWidth="1"/>
    <col min="2599" max="2599" width="7.28515625" style="78" customWidth="1"/>
    <col min="2600" max="2600" width="8.28515625" style="78" customWidth="1"/>
    <col min="2601" max="2601" width="8.7109375" style="78" customWidth="1"/>
    <col min="2602" max="2602" width="9.42578125" style="78" customWidth="1"/>
    <col min="2603" max="2603" width="9.140625" style="78" customWidth="1"/>
    <col min="2604" max="2816" width="12.42578125" style="78"/>
    <col min="2817" max="2817" width="1.28515625" style="78" customWidth="1"/>
    <col min="2818" max="2818" width="10.28515625" style="78" customWidth="1"/>
    <col min="2819" max="2819" width="6.42578125" style="78" customWidth="1"/>
    <col min="2820" max="2820" width="11.42578125" style="78" customWidth="1"/>
    <col min="2821" max="2821" width="5.28515625" style="78" customWidth="1"/>
    <col min="2822" max="2822" width="11.7109375" style="78" customWidth="1"/>
    <col min="2823" max="2823" width="6" style="78" customWidth="1"/>
    <col min="2824" max="2824" width="11.140625" style="78" customWidth="1"/>
    <col min="2825" max="2825" width="4.85546875" style="78" customWidth="1"/>
    <col min="2826" max="2826" width="13" style="78" customWidth="1"/>
    <col min="2827" max="2827" width="5.140625" style="78" customWidth="1"/>
    <col min="2828" max="2828" width="11.7109375" style="78" customWidth="1"/>
    <col min="2829" max="2829" width="12.42578125" style="78" customWidth="1"/>
    <col min="2830" max="2830" width="12.42578125" style="78"/>
    <col min="2831" max="2831" width="14.42578125" style="78" customWidth="1"/>
    <col min="2832" max="2832" width="10" style="78" customWidth="1"/>
    <col min="2833" max="2834" width="10.42578125" style="78" customWidth="1"/>
    <col min="2835" max="2835" width="10.28515625" style="78" customWidth="1"/>
    <col min="2836" max="2836" width="11.28515625" style="78" customWidth="1"/>
    <col min="2837" max="2843" width="12.42578125" style="78"/>
    <col min="2844" max="2844" width="12.42578125" style="78" customWidth="1"/>
    <col min="2845" max="2847" width="12.42578125" style="78"/>
    <col min="2848" max="2849" width="8.85546875" style="78" customWidth="1"/>
    <col min="2850" max="2851" width="8.7109375" style="78" customWidth="1"/>
    <col min="2852" max="2854" width="7.42578125" style="78" customWidth="1"/>
    <col min="2855" max="2855" width="7.28515625" style="78" customWidth="1"/>
    <col min="2856" max="2856" width="8.28515625" style="78" customWidth="1"/>
    <col min="2857" max="2857" width="8.7109375" style="78" customWidth="1"/>
    <col min="2858" max="2858" width="9.42578125" style="78" customWidth="1"/>
    <col min="2859" max="2859" width="9.140625" style="78" customWidth="1"/>
    <col min="2860" max="3072" width="12.42578125" style="78"/>
    <col min="3073" max="3073" width="1.28515625" style="78" customWidth="1"/>
    <col min="3074" max="3074" width="10.28515625" style="78" customWidth="1"/>
    <col min="3075" max="3075" width="6.42578125" style="78" customWidth="1"/>
    <col min="3076" max="3076" width="11.42578125" style="78" customWidth="1"/>
    <col min="3077" max="3077" width="5.28515625" style="78" customWidth="1"/>
    <col min="3078" max="3078" width="11.7109375" style="78" customWidth="1"/>
    <col min="3079" max="3079" width="6" style="78" customWidth="1"/>
    <col min="3080" max="3080" width="11.140625" style="78" customWidth="1"/>
    <col min="3081" max="3081" width="4.85546875" style="78" customWidth="1"/>
    <col min="3082" max="3082" width="13" style="78" customWidth="1"/>
    <col min="3083" max="3083" width="5.140625" style="78" customWidth="1"/>
    <col min="3084" max="3084" width="11.7109375" style="78" customWidth="1"/>
    <col min="3085" max="3085" width="12.42578125" style="78" customWidth="1"/>
    <col min="3086" max="3086" width="12.42578125" style="78"/>
    <col min="3087" max="3087" width="14.42578125" style="78" customWidth="1"/>
    <col min="3088" max="3088" width="10" style="78" customWidth="1"/>
    <col min="3089" max="3090" width="10.42578125" style="78" customWidth="1"/>
    <col min="3091" max="3091" width="10.28515625" style="78" customWidth="1"/>
    <col min="3092" max="3092" width="11.28515625" style="78" customWidth="1"/>
    <col min="3093" max="3099" width="12.42578125" style="78"/>
    <col min="3100" max="3100" width="12.42578125" style="78" customWidth="1"/>
    <col min="3101" max="3103" width="12.42578125" style="78"/>
    <col min="3104" max="3105" width="8.85546875" style="78" customWidth="1"/>
    <col min="3106" max="3107" width="8.7109375" style="78" customWidth="1"/>
    <col min="3108" max="3110" width="7.42578125" style="78" customWidth="1"/>
    <col min="3111" max="3111" width="7.28515625" style="78" customWidth="1"/>
    <col min="3112" max="3112" width="8.28515625" style="78" customWidth="1"/>
    <col min="3113" max="3113" width="8.7109375" style="78" customWidth="1"/>
    <col min="3114" max="3114" width="9.42578125" style="78" customWidth="1"/>
    <col min="3115" max="3115" width="9.140625" style="78" customWidth="1"/>
    <col min="3116" max="3328" width="12.42578125" style="78"/>
    <col min="3329" max="3329" width="1.28515625" style="78" customWidth="1"/>
    <col min="3330" max="3330" width="10.28515625" style="78" customWidth="1"/>
    <col min="3331" max="3331" width="6.42578125" style="78" customWidth="1"/>
    <col min="3332" max="3332" width="11.42578125" style="78" customWidth="1"/>
    <col min="3333" max="3333" width="5.28515625" style="78" customWidth="1"/>
    <col min="3334" max="3334" width="11.7109375" style="78" customWidth="1"/>
    <col min="3335" max="3335" width="6" style="78" customWidth="1"/>
    <col min="3336" max="3336" width="11.140625" style="78" customWidth="1"/>
    <col min="3337" max="3337" width="4.85546875" style="78" customWidth="1"/>
    <col min="3338" max="3338" width="13" style="78" customWidth="1"/>
    <col min="3339" max="3339" width="5.140625" style="78" customWidth="1"/>
    <col min="3340" max="3340" width="11.7109375" style="78" customWidth="1"/>
    <col min="3341" max="3341" width="12.42578125" style="78" customWidth="1"/>
    <col min="3342" max="3342" width="12.42578125" style="78"/>
    <col min="3343" max="3343" width="14.42578125" style="78" customWidth="1"/>
    <col min="3344" max="3344" width="10" style="78" customWidth="1"/>
    <col min="3345" max="3346" width="10.42578125" style="78" customWidth="1"/>
    <col min="3347" max="3347" width="10.28515625" style="78" customWidth="1"/>
    <col min="3348" max="3348" width="11.28515625" style="78" customWidth="1"/>
    <col min="3349" max="3355" width="12.42578125" style="78"/>
    <col min="3356" max="3356" width="12.42578125" style="78" customWidth="1"/>
    <col min="3357" max="3359" width="12.42578125" style="78"/>
    <col min="3360" max="3361" width="8.85546875" style="78" customWidth="1"/>
    <col min="3362" max="3363" width="8.7109375" style="78" customWidth="1"/>
    <col min="3364" max="3366" width="7.42578125" style="78" customWidth="1"/>
    <col min="3367" max="3367" width="7.28515625" style="78" customWidth="1"/>
    <col min="3368" max="3368" width="8.28515625" style="78" customWidth="1"/>
    <col min="3369" max="3369" width="8.7109375" style="78" customWidth="1"/>
    <col min="3370" max="3370" width="9.42578125" style="78" customWidth="1"/>
    <col min="3371" max="3371" width="9.140625" style="78" customWidth="1"/>
    <col min="3372" max="3584" width="12.42578125" style="78"/>
    <col min="3585" max="3585" width="1.28515625" style="78" customWidth="1"/>
    <col min="3586" max="3586" width="10.28515625" style="78" customWidth="1"/>
    <col min="3587" max="3587" width="6.42578125" style="78" customWidth="1"/>
    <col min="3588" max="3588" width="11.42578125" style="78" customWidth="1"/>
    <col min="3589" max="3589" width="5.28515625" style="78" customWidth="1"/>
    <col min="3590" max="3590" width="11.7109375" style="78" customWidth="1"/>
    <col min="3591" max="3591" width="6" style="78" customWidth="1"/>
    <col min="3592" max="3592" width="11.140625" style="78" customWidth="1"/>
    <col min="3593" max="3593" width="4.85546875" style="78" customWidth="1"/>
    <col min="3594" max="3594" width="13" style="78" customWidth="1"/>
    <col min="3595" max="3595" width="5.140625" style="78" customWidth="1"/>
    <col min="3596" max="3596" width="11.7109375" style="78" customWidth="1"/>
    <col min="3597" max="3597" width="12.42578125" style="78" customWidth="1"/>
    <col min="3598" max="3598" width="12.42578125" style="78"/>
    <col min="3599" max="3599" width="14.42578125" style="78" customWidth="1"/>
    <col min="3600" max="3600" width="10" style="78" customWidth="1"/>
    <col min="3601" max="3602" width="10.42578125" style="78" customWidth="1"/>
    <col min="3603" max="3603" width="10.28515625" style="78" customWidth="1"/>
    <col min="3604" max="3604" width="11.28515625" style="78" customWidth="1"/>
    <col min="3605" max="3611" width="12.42578125" style="78"/>
    <col min="3612" max="3612" width="12.42578125" style="78" customWidth="1"/>
    <col min="3613" max="3615" width="12.42578125" style="78"/>
    <col min="3616" max="3617" width="8.85546875" style="78" customWidth="1"/>
    <col min="3618" max="3619" width="8.7109375" style="78" customWidth="1"/>
    <col min="3620" max="3622" width="7.42578125" style="78" customWidth="1"/>
    <col min="3623" max="3623" width="7.28515625" style="78" customWidth="1"/>
    <col min="3624" max="3624" width="8.28515625" style="78" customWidth="1"/>
    <col min="3625" max="3625" width="8.7109375" style="78" customWidth="1"/>
    <col min="3626" max="3626" width="9.42578125" style="78" customWidth="1"/>
    <col min="3627" max="3627" width="9.140625" style="78" customWidth="1"/>
    <col min="3628" max="3840" width="12.42578125" style="78"/>
    <col min="3841" max="3841" width="1.28515625" style="78" customWidth="1"/>
    <col min="3842" max="3842" width="10.28515625" style="78" customWidth="1"/>
    <col min="3843" max="3843" width="6.42578125" style="78" customWidth="1"/>
    <col min="3844" max="3844" width="11.42578125" style="78" customWidth="1"/>
    <col min="3845" max="3845" width="5.28515625" style="78" customWidth="1"/>
    <col min="3846" max="3846" width="11.7109375" style="78" customWidth="1"/>
    <col min="3847" max="3847" width="6" style="78" customWidth="1"/>
    <col min="3848" max="3848" width="11.140625" style="78" customWidth="1"/>
    <col min="3849" max="3849" width="4.85546875" style="78" customWidth="1"/>
    <col min="3850" max="3850" width="13" style="78" customWidth="1"/>
    <col min="3851" max="3851" width="5.140625" style="78" customWidth="1"/>
    <col min="3852" max="3852" width="11.7109375" style="78" customWidth="1"/>
    <col min="3853" max="3853" width="12.42578125" style="78" customWidth="1"/>
    <col min="3854" max="3854" width="12.42578125" style="78"/>
    <col min="3855" max="3855" width="14.42578125" style="78" customWidth="1"/>
    <col min="3856" max="3856" width="10" style="78" customWidth="1"/>
    <col min="3857" max="3858" width="10.42578125" style="78" customWidth="1"/>
    <col min="3859" max="3859" width="10.28515625" style="78" customWidth="1"/>
    <col min="3860" max="3860" width="11.28515625" style="78" customWidth="1"/>
    <col min="3861" max="3867" width="12.42578125" style="78"/>
    <col min="3868" max="3868" width="12.42578125" style="78" customWidth="1"/>
    <col min="3869" max="3871" width="12.42578125" style="78"/>
    <col min="3872" max="3873" width="8.85546875" style="78" customWidth="1"/>
    <col min="3874" max="3875" width="8.7109375" style="78" customWidth="1"/>
    <col min="3876" max="3878" width="7.42578125" style="78" customWidth="1"/>
    <col min="3879" max="3879" width="7.28515625" style="78" customWidth="1"/>
    <col min="3880" max="3880" width="8.28515625" style="78" customWidth="1"/>
    <col min="3881" max="3881" width="8.7109375" style="78" customWidth="1"/>
    <col min="3882" max="3882" width="9.42578125" style="78" customWidth="1"/>
    <col min="3883" max="3883" width="9.140625" style="78" customWidth="1"/>
    <col min="3884" max="4096" width="12.42578125" style="78"/>
    <col min="4097" max="4097" width="1.28515625" style="78" customWidth="1"/>
    <col min="4098" max="4098" width="10.28515625" style="78" customWidth="1"/>
    <col min="4099" max="4099" width="6.42578125" style="78" customWidth="1"/>
    <col min="4100" max="4100" width="11.42578125" style="78" customWidth="1"/>
    <col min="4101" max="4101" width="5.28515625" style="78" customWidth="1"/>
    <col min="4102" max="4102" width="11.7109375" style="78" customWidth="1"/>
    <col min="4103" max="4103" width="6" style="78" customWidth="1"/>
    <col min="4104" max="4104" width="11.140625" style="78" customWidth="1"/>
    <col min="4105" max="4105" width="4.85546875" style="78" customWidth="1"/>
    <col min="4106" max="4106" width="13" style="78" customWidth="1"/>
    <col min="4107" max="4107" width="5.140625" style="78" customWidth="1"/>
    <col min="4108" max="4108" width="11.7109375" style="78" customWidth="1"/>
    <col min="4109" max="4109" width="12.42578125" style="78" customWidth="1"/>
    <col min="4110" max="4110" width="12.42578125" style="78"/>
    <col min="4111" max="4111" width="14.42578125" style="78" customWidth="1"/>
    <col min="4112" max="4112" width="10" style="78" customWidth="1"/>
    <col min="4113" max="4114" width="10.42578125" style="78" customWidth="1"/>
    <col min="4115" max="4115" width="10.28515625" style="78" customWidth="1"/>
    <col min="4116" max="4116" width="11.28515625" style="78" customWidth="1"/>
    <col min="4117" max="4123" width="12.42578125" style="78"/>
    <col min="4124" max="4124" width="12.42578125" style="78" customWidth="1"/>
    <col min="4125" max="4127" width="12.42578125" style="78"/>
    <col min="4128" max="4129" width="8.85546875" style="78" customWidth="1"/>
    <col min="4130" max="4131" width="8.7109375" style="78" customWidth="1"/>
    <col min="4132" max="4134" width="7.42578125" style="78" customWidth="1"/>
    <col min="4135" max="4135" width="7.28515625" style="78" customWidth="1"/>
    <col min="4136" max="4136" width="8.28515625" style="78" customWidth="1"/>
    <col min="4137" max="4137" width="8.7109375" style="78" customWidth="1"/>
    <col min="4138" max="4138" width="9.42578125" style="78" customWidth="1"/>
    <col min="4139" max="4139" width="9.140625" style="78" customWidth="1"/>
    <col min="4140" max="4352" width="12.42578125" style="78"/>
    <col min="4353" max="4353" width="1.28515625" style="78" customWidth="1"/>
    <col min="4354" max="4354" width="10.28515625" style="78" customWidth="1"/>
    <col min="4355" max="4355" width="6.42578125" style="78" customWidth="1"/>
    <col min="4356" max="4356" width="11.42578125" style="78" customWidth="1"/>
    <col min="4357" max="4357" width="5.28515625" style="78" customWidth="1"/>
    <col min="4358" max="4358" width="11.7109375" style="78" customWidth="1"/>
    <col min="4359" max="4359" width="6" style="78" customWidth="1"/>
    <col min="4360" max="4360" width="11.140625" style="78" customWidth="1"/>
    <col min="4361" max="4361" width="4.85546875" style="78" customWidth="1"/>
    <col min="4362" max="4362" width="13" style="78" customWidth="1"/>
    <col min="4363" max="4363" width="5.140625" style="78" customWidth="1"/>
    <col min="4364" max="4364" width="11.7109375" style="78" customWidth="1"/>
    <col min="4365" max="4365" width="12.42578125" style="78" customWidth="1"/>
    <col min="4366" max="4366" width="12.42578125" style="78"/>
    <col min="4367" max="4367" width="14.42578125" style="78" customWidth="1"/>
    <col min="4368" max="4368" width="10" style="78" customWidth="1"/>
    <col min="4369" max="4370" width="10.42578125" style="78" customWidth="1"/>
    <col min="4371" max="4371" width="10.28515625" style="78" customWidth="1"/>
    <col min="4372" max="4372" width="11.28515625" style="78" customWidth="1"/>
    <col min="4373" max="4379" width="12.42578125" style="78"/>
    <col min="4380" max="4380" width="12.42578125" style="78" customWidth="1"/>
    <col min="4381" max="4383" width="12.42578125" style="78"/>
    <col min="4384" max="4385" width="8.85546875" style="78" customWidth="1"/>
    <col min="4386" max="4387" width="8.7109375" style="78" customWidth="1"/>
    <col min="4388" max="4390" width="7.42578125" style="78" customWidth="1"/>
    <col min="4391" max="4391" width="7.28515625" style="78" customWidth="1"/>
    <col min="4392" max="4392" width="8.28515625" style="78" customWidth="1"/>
    <col min="4393" max="4393" width="8.7109375" style="78" customWidth="1"/>
    <col min="4394" max="4394" width="9.42578125" style="78" customWidth="1"/>
    <col min="4395" max="4395" width="9.140625" style="78" customWidth="1"/>
    <col min="4396" max="4608" width="12.42578125" style="78"/>
    <col min="4609" max="4609" width="1.28515625" style="78" customWidth="1"/>
    <col min="4610" max="4610" width="10.28515625" style="78" customWidth="1"/>
    <col min="4611" max="4611" width="6.42578125" style="78" customWidth="1"/>
    <col min="4612" max="4612" width="11.42578125" style="78" customWidth="1"/>
    <col min="4613" max="4613" width="5.28515625" style="78" customWidth="1"/>
    <col min="4614" max="4614" width="11.7109375" style="78" customWidth="1"/>
    <col min="4615" max="4615" width="6" style="78" customWidth="1"/>
    <col min="4616" max="4616" width="11.140625" style="78" customWidth="1"/>
    <col min="4617" max="4617" width="4.85546875" style="78" customWidth="1"/>
    <col min="4618" max="4618" width="13" style="78" customWidth="1"/>
    <col min="4619" max="4619" width="5.140625" style="78" customWidth="1"/>
    <col min="4620" max="4620" width="11.7109375" style="78" customWidth="1"/>
    <col min="4621" max="4621" width="12.42578125" style="78" customWidth="1"/>
    <col min="4622" max="4622" width="12.42578125" style="78"/>
    <col min="4623" max="4623" width="14.42578125" style="78" customWidth="1"/>
    <col min="4624" max="4624" width="10" style="78" customWidth="1"/>
    <col min="4625" max="4626" width="10.42578125" style="78" customWidth="1"/>
    <col min="4627" max="4627" width="10.28515625" style="78" customWidth="1"/>
    <col min="4628" max="4628" width="11.28515625" style="78" customWidth="1"/>
    <col min="4629" max="4635" width="12.42578125" style="78"/>
    <col min="4636" max="4636" width="12.42578125" style="78" customWidth="1"/>
    <col min="4637" max="4639" width="12.42578125" style="78"/>
    <col min="4640" max="4641" width="8.85546875" style="78" customWidth="1"/>
    <col min="4642" max="4643" width="8.7109375" style="78" customWidth="1"/>
    <col min="4644" max="4646" width="7.42578125" style="78" customWidth="1"/>
    <col min="4647" max="4647" width="7.28515625" style="78" customWidth="1"/>
    <col min="4648" max="4648" width="8.28515625" style="78" customWidth="1"/>
    <col min="4649" max="4649" width="8.7109375" style="78" customWidth="1"/>
    <col min="4650" max="4650" width="9.42578125" style="78" customWidth="1"/>
    <col min="4651" max="4651" width="9.140625" style="78" customWidth="1"/>
    <col min="4652" max="4864" width="12.42578125" style="78"/>
    <col min="4865" max="4865" width="1.28515625" style="78" customWidth="1"/>
    <col min="4866" max="4866" width="10.28515625" style="78" customWidth="1"/>
    <col min="4867" max="4867" width="6.42578125" style="78" customWidth="1"/>
    <col min="4868" max="4868" width="11.42578125" style="78" customWidth="1"/>
    <col min="4869" max="4869" width="5.28515625" style="78" customWidth="1"/>
    <col min="4870" max="4870" width="11.7109375" style="78" customWidth="1"/>
    <col min="4871" max="4871" width="6" style="78" customWidth="1"/>
    <col min="4872" max="4872" width="11.140625" style="78" customWidth="1"/>
    <col min="4873" max="4873" width="4.85546875" style="78" customWidth="1"/>
    <col min="4874" max="4874" width="13" style="78" customWidth="1"/>
    <col min="4875" max="4875" width="5.140625" style="78" customWidth="1"/>
    <col min="4876" max="4876" width="11.7109375" style="78" customWidth="1"/>
    <col min="4877" max="4877" width="12.42578125" style="78" customWidth="1"/>
    <col min="4878" max="4878" width="12.42578125" style="78"/>
    <col min="4879" max="4879" width="14.42578125" style="78" customWidth="1"/>
    <col min="4880" max="4880" width="10" style="78" customWidth="1"/>
    <col min="4881" max="4882" width="10.42578125" style="78" customWidth="1"/>
    <col min="4883" max="4883" width="10.28515625" style="78" customWidth="1"/>
    <col min="4884" max="4884" width="11.28515625" style="78" customWidth="1"/>
    <col min="4885" max="4891" width="12.42578125" style="78"/>
    <col min="4892" max="4892" width="12.42578125" style="78" customWidth="1"/>
    <col min="4893" max="4895" width="12.42578125" style="78"/>
    <col min="4896" max="4897" width="8.85546875" style="78" customWidth="1"/>
    <col min="4898" max="4899" width="8.7109375" style="78" customWidth="1"/>
    <col min="4900" max="4902" width="7.42578125" style="78" customWidth="1"/>
    <col min="4903" max="4903" width="7.28515625" style="78" customWidth="1"/>
    <col min="4904" max="4904" width="8.28515625" style="78" customWidth="1"/>
    <col min="4905" max="4905" width="8.7109375" style="78" customWidth="1"/>
    <col min="4906" max="4906" width="9.42578125" style="78" customWidth="1"/>
    <col min="4907" max="4907" width="9.140625" style="78" customWidth="1"/>
    <col min="4908" max="5120" width="12.42578125" style="78"/>
    <col min="5121" max="5121" width="1.28515625" style="78" customWidth="1"/>
    <col min="5122" max="5122" width="10.28515625" style="78" customWidth="1"/>
    <col min="5123" max="5123" width="6.42578125" style="78" customWidth="1"/>
    <col min="5124" max="5124" width="11.42578125" style="78" customWidth="1"/>
    <col min="5125" max="5125" width="5.28515625" style="78" customWidth="1"/>
    <col min="5126" max="5126" width="11.7109375" style="78" customWidth="1"/>
    <col min="5127" max="5127" width="6" style="78" customWidth="1"/>
    <col min="5128" max="5128" width="11.140625" style="78" customWidth="1"/>
    <col min="5129" max="5129" width="4.85546875" style="78" customWidth="1"/>
    <col min="5130" max="5130" width="13" style="78" customWidth="1"/>
    <col min="5131" max="5131" width="5.140625" style="78" customWidth="1"/>
    <col min="5132" max="5132" width="11.7109375" style="78" customWidth="1"/>
    <col min="5133" max="5133" width="12.42578125" style="78" customWidth="1"/>
    <col min="5134" max="5134" width="12.42578125" style="78"/>
    <col min="5135" max="5135" width="14.42578125" style="78" customWidth="1"/>
    <col min="5136" max="5136" width="10" style="78" customWidth="1"/>
    <col min="5137" max="5138" width="10.42578125" style="78" customWidth="1"/>
    <col min="5139" max="5139" width="10.28515625" style="78" customWidth="1"/>
    <col min="5140" max="5140" width="11.28515625" style="78" customWidth="1"/>
    <col min="5141" max="5147" width="12.42578125" style="78"/>
    <col min="5148" max="5148" width="12.42578125" style="78" customWidth="1"/>
    <col min="5149" max="5151" width="12.42578125" style="78"/>
    <col min="5152" max="5153" width="8.85546875" style="78" customWidth="1"/>
    <col min="5154" max="5155" width="8.7109375" style="78" customWidth="1"/>
    <col min="5156" max="5158" width="7.42578125" style="78" customWidth="1"/>
    <col min="5159" max="5159" width="7.28515625" style="78" customWidth="1"/>
    <col min="5160" max="5160" width="8.28515625" style="78" customWidth="1"/>
    <col min="5161" max="5161" width="8.7109375" style="78" customWidth="1"/>
    <col min="5162" max="5162" width="9.42578125" style="78" customWidth="1"/>
    <col min="5163" max="5163" width="9.140625" style="78" customWidth="1"/>
    <col min="5164" max="5376" width="12.42578125" style="78"/>
    <col min="5377" max="5377" width="1.28515625" style="78" customWidth="1"/>
    <col min="5378" max="5378" width="10.28515625" style="78" customWidth="1"/>
    <col min="5379" max="5379" width="6.42578125" style="78" customWidth="1"/>
    <col min="5380" max="5380" width="11.42578125" style="78" customWidth="1"/>
    <col min="5381" max="5381" width="5.28515625" style="78" customWidth="1"/>
    <col min="5382" max="5382" width="11.7109375" style="78" customWidth="1"/>
    <col min="5383" max="5383" width="6" style="78" customWidth="1"/>
    <col min="5384" max="5384" width="11.140625" style="78" customWidth="1"/>
    <col min="5385" max="5385" width="4.85546875" style="78" customWidth="1"/>
    <col min="5386" max="5386" width="13" style="78" customWidth="1"/>
    <col min="5387" max="5387" width="5.140625" style="78" customWidth="1"/>
    <col min="5388" max="5388" width="11.7109375" style="78" customWidth="1"/>
    <col min="5389" max="5389" width="12.42578125" style="78" customWidth="1"/>
    <col min="5390" max="5390" width="12.42578125" style="78"/>
    <col min="5391" max="5391" width="14.42578125" style="78" customWidth="1"/>
    <col min="5392" max="5392" width="10" style="78" customWidth="1"/>
    <col min="5393" max="5394" width="10.42578125" style="78" customWidth="1"/>
    <col min="5395" max="5395" width="10.28515625" style="78" customWidth="1"/>
    <col min="5396" max="5396" width="11.28515625" style="78" customWidth="1"/>
    <col min="5397" max="5403" width="12.42578125" style="78"/>
    <col min="5404" max="5404" width="12.42578125" style="78" customWidth="1"/>
    <col min="5405" max="5407" width="12.42578125" style="78"/>
    <col min="5408" max="5409" width="8.85546875" style="78" customWidth="1"/>
    <col min="5410" max="5411" width="8.7109375" style="78" customWidth="1"/>
    <col min="5412" max="5414" width="7.42578125" style="78" customWidth="1"/>
    <col min="5415" max="5415" width="7.28515625" style="78" customWidth="1"/>
    <col min="5416" max="5416" width="8.28515625" style="78" customWidth="1"/>
    <col min="5417" max="5417" width="8.7109375" style="78" customWidth="1"/>
    <col min="5418" max="5418" width="9.42578125" style="78" customWidth="1"/>
    <col min="5419" max="5419" width="9.140625" style="78" customWidth="1"/>
    <col min="5420" max="5632" width="12.42578125" style="78"/>
    <col min="5633" max="5633" width="1.28515625" style="78" customWidth="1"/>
    <col min="5634" max="5634" width="10.28515625" style="78" customWidth="1"/>
    <col min="5635" max="5635" width="6.42578125" style="78" customWidth="1"/>
    <col min="5636" max="5636" width="11.42578125" style="78" customWidth="1"/>
    <col min="5637" max="5637" width="5.28515625" style="78" customWidth="1"/>
    <col min="5638" max="5638" width="11.7109375" style="78" customWidth="1"/>
    <col min="5639" max="5639" width="6" style="78" customWidth="1"/>
    <col min="5640" max="5640" width="11.140625" style="78" customWidth="1"/>
    <col min="5641" max="5641" width="4.85546875" style="78" customWidth="1"/>
    <col min="5642" max="5642" width="13" style="78" customWidth="1"/>
    <col min="5643" max="5643" width="5.140625" style="78" customWidth="1"/>
    <col min="5644" max="5644" width="11.7109375" style="78" customWidth="1"/>
    <col min="5645" max="5645" width="12.42578125" style="78" customWidth="1"/>
    <col min="5646" max="5646" width="12.42578125" style="78"/>
    <col min="5647" max="5647" width="14.42578125" style="78" customWidth="1"/>
    <col min="5648" max="5648" width="10" style="78" customWidth="1"/>
    <col min="5649" max="5650" width="10.42578125" style="78" customWidth="1"/>
    <col min="5651" max="5651" width="10.28515625" style="78" customWidth="1"/>
    <col min="5652" max="5652" width="11.28515625" style="78" customWidth="1"/>
    <col min="5653" max="5659" width="12.42578125" style="78"/>
    <col min="5660" max="5660" width="12.42578125" style="78" customWidth="1"/>
    <col min="5661" max="5663" width="12.42578125" style="78"/>
    <col min="5664" max="5665" width="8.85546875" style="78" customWidth="1"/>
    <col min="5666" max="5667" width="8.7109375" style="78" customWidth="1"/>
    <col min="5668" max="5670" width="7.42578125" style="78" customWidth="1"/>
    <col min="5671" max="5671" width="7.28515625" style="78" customWidth="1"/>
    <col min="5672" max="5672" width="8.28515625" style="78" customWidth="1"/>
    <col min="5673" max="5673" width="8.7109375" style="78" customWidth="1"/>
    <col min="5674" max="5674" width="9.42578125" style="78" customWidth="1"/>
    <col min="5675" max="5675" width="9.140625" style="78" customWidth="1"/>
    <col min="5676" max="5888" width="12.42578125" style="78"/>
    <col min="5889" max="5889" width="1.28515625" style="78" customWidth="1"/>
    <col min="5890" max="5890" width="10.28515625" style="78" customWidth="1"/>
    <col min="5891" max="5891" width="6.42578125" style="78" customWidth="1"/>
    <col min="5892" max="5892" width="11.42578125" style="78" customWidth="1"/>
    <col min="5893" max="5893" width="5.28515625" style="78" customWidth="1"/>
    <col min="5894" max="5894" width="11.7109375" style="78" customWidth="1"/>
    <col min="5895" max="5895" width="6" style="78" customWidth="1"/>
    <col min="5896" max="5896" width="11.140625" style="78" customWidth="1"/>
    <col min="5897" max="5897" width="4.85546875" style="78" customWidth="1"/>
    <col min="5898" max="5898" width="13" style="78" customWidth="1"/>
    <col min="5899" max="5899" width="5.140625" style="78" customWidth="1"/>
    <col min="5900" max="5900" width="11.7109375" style="78" customWidth="1"/>
    <col min="5901" max="5901" width="12.42578125" style="78" customWidth="1"/>
    <col min="5902" max="5902" width="12.42578125" style="78"/>
    <col min="5903" max="5903" width="14.42578125" style="78" customWidth="1"/>
    <col min="5904" max="5904" width="10" style="78" customWidth="1"/>
    <col min="5905" max="5906" width="10.42578125" style="78" customWidth="1"/>
    <col min="5907" max="5907" width="10.28515625" style="78" customWidth="1"/>
    <col min="5908" max="5908" width="11.28515625" style="78" customWidth="1"/>
    <col min="5909" max="5915" width="12.42578125" style="78"/>
    <col min="5916" max="5916" width="12.42578125" style="78" customWidth="1"/>
    <col min="5917" max="5919" width="12.42578125" style="78"/>
    <col min="5920" max="5921" width="8.85546875" style="78" customWidth="1"/>
    <col min="5922" max="5923" width="8.7109375" style="78" customWidth="1"/>
    <col min="5924" max="5926" width="7.42578125" style="78" customWidth="1"/>
    <col min="5927" max="5927" width="7.28515625" style="78" customWidth="1"/>
    <col min="5928" max="5928" width="8.28515625" style="78" customWidth="1"/>
    <col min="5929" max="5929" width="8.7109375" style="78" customWidth="1"/>
    <col min="5930" max="5930" width="9.42578125" style="78" customWidth="1"/>
    <col min="5931" max="5931" width="9.140625" style="78" customWidth="1"/>
    <col min="5932" max="6144" width="12.42578125" style="78"/>
    <col min="6145" max="6145" width="1.28515625" style="78" customWidth="1"/>
    <col min="6146" max="6146" width="10.28515625" style="78" customWidth="1"/>
    <col min="6147" max="6147" width="6.42578125" style="78" customWidth="1"/>
    <col min="6148" max="6148" width="11.42578125" style="78" customWidth="1"/>
    <col min="6149" max="6149" width="5.28515625" style="78" customWidth="1"/>
    <col min="6150" max="6150" width="11.7109375" style="78" customWidth="1"/>
    <col min="6151" max="6151" width="6" style="78" customWidth="1"/>
    <col min="6152" max="6152" width="11.140625" style="78" customWidth="1"/>
    <col min="6153" max="6153" width="4.85546875" style="78" customWidth="1"/>
    <col min="6154" max="6154" width="13" style="78" customWidth="1"/>
    <col min="6155" max="6155" width="5.140625" style="78" customWidth="1"/>
    <col min="6156" max="6156" width="11.7109375" style="78" customWidth="1"/>
    <col min="6157" max="6157" width="12.42578125" style="78" customWidth="1"/>
    <col min="6158" max="6158" width="12.42578125" style="78"/>
    <col min="6159" max="6159" width="14.42578125" style="78" customWidth="1"/>
    <col min="6160" max="6160" width="10" style="78" customWidth="1"/>
    <col min="6161" max="6162" width="10.42578125" style="78" customWidth="1"/>
    <col min="6163" max="6163" width="10.28515625" style="78" customWidth="1"/>
    <col min="6164" max="6164" width="11.28515625" style="78" customWidth="1"/>
    <col min="6165" max="6171" width="12.42578125" style="78"/>
    <col min="6172" max="6172" width="12.42578125" style="78" customWidth="1"/>
    <col min="6173" max="6175" width="12.42578125" style="78"/>
    <col min="6176" max="6177" width="8.85546875" style="78" customWidth="1"/>
    <col min="6178" max="6179" width="8.7109375" style="78" customWidth="1"/>
    <col min="6180" max="6182" width="7.42578125" style="78" customWidth="1"/>
    <col min="6183" max="6183" width="7.28515625" style="78" customWidth="1"/>
    <col min="6184" max="6184" width="8.28515625" style="78" customWidth="1"/>
    <col min="6185" max="6185" width="8.7109375" style="78" customWidth="1"/>
    <col min="6186" max="6186" width="9.42578125" style="78" customWidth="1"/>
    <col min="6187" max="6187" width="9.140625" style="78" customWidth="1"/>
    <col min="6188" max="6400" width="12.42578125" style="78"/>
    <col min="6401" max="6401" width="1.28515625" style="78" customWidth="1"/>
    <col min="6402" max="6402" width="10.28515625" style="78" customWidth="1"/>
    <col min="6403" max="6403" width="6.42578125" style="78" customWidth="1"/>
    <col min="6404" max="6404" width="11.42578125" style="78" customWidth="1"/>
    <col min="6405" max="6405" width="5.28515625" style="78" customWidth="1"/>
    <col min="6406" max="6406" width="11.7109375" style="78" customWidth="1"/>
    <col min="6407" max="6407" width="6" style="78" customWidth="1"/>
    <col min="6408" max="6408" width="11.140625" style="78" customWidth="1"/>
    <col min="6409" max="6409" width="4.85546875" style="78" customWidth="1"/>
    <col min="6410" max="6410" width="13" style="78" customWidth="1"/>
    <col min="6411" max="6411" width="5.140625" style="78" customWidth="1"/>
    <col min="6412" max="6412" width="11.7109375" style="78" customWidth="1"/>
    <col min="6413" max="6413" width="12.42578125" style="78" customWidth="1"/>
    <col min="6414" max="6414" width="12.42578125" style="78"/>
    <col min="6415" max="6415" width="14.42578125" style="78" customWidth="1"/>
    <col min="6416" max="6416" width="10" style="78" customWidth="1"/>
    <col min="6417" max="6418" width="10.42578125" style="78" customWidth="1"/>
    <col min="6419" max="6419" width="10.28515625" style="78" customWidth="1"/>
    <col min="6420" max="6420" width="11.28515625" style="78" customWidth="1"/>
    <col min="6421" max="6427" width="12.42578125" style="78"/>
    <col min="6428" max="6428" width="12.42578125" style="78" customWidth="1"/>
    <col min="6429" max="6431" width="12.42578125" style="78"/>
    <col min="6432" max="6433" width="8.85546875" style="78" customWidth="1"/>
    <col min="6434" max="6435" width="8.7109375" style="78" customWidth="1"/>
    <col min="6436" max="6438" width="7.42578125" style="78" customWidth="1"/>
    <col min="6439" max="6439" width="7.28515625" style="78" customWidth="1"/>
    <col min="6440" max="6440" width="8.28515625" style="78" customWidth="1"/>
    <col min="6441" max="6441" width="8.7109375" style="78" customWidth="1"/>
    <col min="6442" max="6442" width="9.42578125" style="78" customWidth="1"/>
    <col min="6443" max="6443" width="9.140625" style="78" customWidth="1"/>
    <col min="6444" max="6656" width="12.42578125" style="78"/>
    <col min="6657" max="6657" width="1.28515625" style="78" customWidth="1"/>
    <col min="6658" max="6658" width="10.28515625" style="78" customWidth="1"/>
    <col min="6659" max="6659" width="6.42578125" style="78" customWidth="1"/>
    <col min="6660" max="6660" width="11.42578125" style="78" customWidth="1"/>
    <col min="6661" max="6661" width="5.28515625" style="78" customWidth="1"/>
    <col min="6662" max="6662" width="11.7109375" style="78" customWidth="1"/>
    <col min="6663" max="6663" width="6" style="78" customWidth="1"/>
    <col min="6664" max="6664" width="11.140625" style="78" customWidth="1"/>
    <col min="6665" max="6665" width="4.85546875" style="78" customWidth="1"/>
    <col min="6666" max="6666" width="13" style="78" customWidth="1"/>
    <col min="6667" max="6667" width="5.140625" style="78" customWidth="1"/>
    <col min="6668" max="6668" width="11.7109375" style="78" customWidth="1"/>
    <col min="6669" max="6669" width="12.42578125" style="78" customWidth="1"/>
    <col min="6670" max="6670" width="12.42578125" style="78"/>
    <col min="6671" max="6671" width="14.42578125" style="78" customWidth="1"/>
    <col min="6672" max="6672" width="10" style="78" customWidth="1"/>
    <col min="6673" max="6674" width="10.42578125" style="78" customWidth="1"/>
    <col min="6675" max="6675" width="10.28515625" style="78" customWidth="1"/>
    <col min="6676" max="6676" width="11.28515625" style="78" customWidth="1"/>
    <col min="6677" max="6683" width="12.42578125" style="78"/>
    <col min="6684" max="6684" width="12.42578125" style="78" customWidth="1"/>
    <col min="6685" max="6687" width="12.42578125" style="78"/>
    <col min="6688" max="6689" width="8.85546875" style="78" customWidth="1"/>
    <col min="6690" max="6691" width="8.7109375" style="78" customWidth="1"/>
    <col min="6692" max="6694" width="7.42578125" style="78" customWidth="1"/>
    <col min="6695" max="6695" width="7.28515625" style="78" customWidth="1"/>
    <col min="6696" max="6696" width="8.28515625" style="78" customWidth="1"/>
    <col min="6697" max="6697" width="8.7109375" style="78" customWidth="1"/>
    <col min="6698" max="6698" width="9.42578125" style="78" customWidth="1"/>
    <col min="6699" max="6699" width="9.140625" style="78" customWidth="1"/>
    <col min="6700" max="6912" width="12.42578125" style="78"/>
    <col min="6913" max="6913" width="1.28515625" style="78" customWidth="1"/>
    <col min="6914" max="6914" width="10.28515625" style="78" customWidth="1"/>
    <col min="6915" max="6915" width="6.42578125" style="78" customWidth="1"/>
    <col min="6916" max="6916" width="11.42578125" style="78" customWidth="1"/>
    <col min="6917" max="6917" width="5.28515625" style="78" customWidth="1"/>
    <col min="6918" max="6918" width="11.7109375" style="78" customWidth="1"/>
    <col min="6919" max="6919" width="6" style="78" customWidth="1"/>
    <col min="6920" max="6920" width="11.140625" style="78" customWidth="1"/>
    <col min="6921" max="6921" width="4.85546875" style="78" customWidth="1"/>
    <col min="6922" max="6922" width="13" style="78" customWidth="1"/>
    <col min="6923" max="6923" width="5.140625" style="78" customWidth="1"/>
    <col min="6924" max="6924" width="11.7109375" style="78" customWidth="1"/>
    <col min="6925" max="6925" width="12.42578125" style="78" customWidth="1"/>
    <col min="6926" max="6926" width="12.42578125" style="78"/>
    <col min="6927" max="6927" width="14.42578125" style="78" customWidth="1"/>
    <col min="6928" max="6928" width="10" style="78" customWidth="1"/>
    <col min="6929" max="6930" width="10.42578125" style="78" customWidth="1"/>
    <col min="6931" max="6931" width="10.28515625" style="78" customWidth="1"/>
    <col min="6932" max="6932" width="11.28515625" style="78" customWidth="1"/>
    <col min="6933" max="6939" width="12.42578125" style="78"/>
    <col min="6940" max="6940" width="12.42578125" style="78" customWidth="1"/>
    <col min="6941" max="6943" width="12.42578125" style="78"/>
    <col min="6944" max="6945" width="8.85546875" style="78" customWidth="1"/>
    <col min="6946" max="6947" width="8.7109375" style="78" customWidth="1"/>
    <col min="6948" max="6950" width="7.42578125" style="78" customWidth="1"/>
    <col min="6951" max="6951" width="7.28515625" style="78" customWidth="1"/>
    <col min="6952" max="6952" width="8.28515625" style="78" customWidth="1"/>
    <col min="6953" max="6953" width="8.7109375" style="78" customWidth="1"/>
    <col min="6954" max="6954" width="9.42578125" style="78" customWidth="1"/>
    <col min="6955" max="6955" width="9.140625" style="78" customWidth="1"/>
    <col min="6956" max="7168" width="12.42578125" style="78"/>
    <col min="7169" max="7169" width="1.28515625" style="78" customWidth="1"/>
    <col min="7170" max="7170" width="10.28515625" style="78" customWidth="1"/>
    <col min="7171" max="7171" width="6.42578125" style="78" customWidth="1"/>
    <col min="7172" max="7172" width="11.42578125" style="78" customWidth="1"/>
    <col min="7173" max="7173" width="5.28515625" style="78" customWidth="1"/>
    <col min="7174" max="7174" width="11.7109375" style="78" customWidth="1"/>
    <col min="7175" max="7175" width="6" style="78" customWidth="1"/>
    <col min="7176" max="7176" width="11.140625" style="78" customWidth="1"/>
    <col min="7177" max="7177" width="4.85546875" style="78" customWidth="1"/>
    <col min="7178" max="7178" width="13" style="78" customWidth="1"/>
    <col min="7179" max="7179" width="5.140625" style="78" customWidth="1"/>
    <col min="7180" max="7180" width="11.7109375" style="78" customWidth="1"/>
    <col min="7181" max="7181" width="12.42578125" style="78" customWidth="1"/>
    <col min="7182" max="7182" width="12.42578125" style="78"/>
    <col min="7183" max="7183" width="14.42578125" style="78" customWidth="1"/>
    <col min="7184" max="7184" width="10" style="78" customWidth="1"/>
    <col min="7185" max="7186" width="10.42578125" style="78" customWidth="1"/>
    <col min="7187" max="7187" width="10.28515625" style="78" customWidth="1"/>
    <col min="7188" max="7188" width="11.28515625" style="78" customWidth="1"/>
    <col min="7189" max="7195" width="12.42578125" style="78"/>
    <col min="7196" max="7196" width="12.42578125" style="78" customWidth="1"/>
    <col min="7197" max="7199" width="12.42578125" style="78"/>
    <col min="7200" max="7201" width="8.85546875" style="78" customWidth="1"/>
    <col min="7202" max="7203" width="8.7109375" style="78" customWidth="1"/>
    <col min="7204" max="7206" width="7.42578125" style="78" customWidth="1"/>
    <col min="7207" max="7207" width="7.28515625" style="78" customWidth="1"/>
    <col min="7208" max="7208" width="8.28515625" style="78" customWidth="1"/>
    <col min="7209" max="7209" width="8.7109375" style="78" customWidth="1"/>
    <col min="7210" max="7210" width="9.42578125" style="78" customWidth="1"/>
    <col min="7211" max="7211" width="9.140625" style="78" customWidth="1"/>
    <col min="7212" max="7424" width="12.42578125" style="78"/>
    <col min="7425" max="7425" width="1.28515625" style="78" customWidth="1"/>
    <col min="7426" max="7426" width="10.28515625" style="78" customWidth="1"/>
    <col min="7427" max="7427" width="6.42578125" style="78" customWidth="1"/>
    <col min="7428" max="7428" width="11.42578125" style="78" customWidth="1"/>
    <col min="7429" max="7429" width="5.28515625" style="78" customWidth="1"/>
    <col min="7430" max="7430" width="11.7109375" style="78" customWidth="1"/>
    <col min="7431" max="7431" width="6" style="78" customWidth="1"/>
    <col min="7432" max="7432" width="11.140625" style="78" customWidth="1"/>
    <col min="7433" max="7433" width="4.85546875" style="78" customWidth="1"/>
    <col min="7434" max="7434" width="13" style="78" customWidth="1"/>
    <col min="7435" max="7435" width="5.140625" style="78" customWidth="1"/>
    <col min="7436" max="7436" width="11.7109375" style="78" customWidth="1"/>
    <col min="7437" max="7437" width="12.42578125" style="78" customWidth="1"/>
    <col min="7438" max="7438" width="12.42578125" style="78"/>
    <col min="7439" max="7439" width="14.42578125" style="78" customWidth="1"/>
    <col min="7440" max="7440" width="10" style="78" customWidth="1"/>
    <col min="7441" max="7442" width="10.42578125" style="78" customWidth="1"/>
    <col min="7443" max="7443" width="10.28515625" style="78" customWidth="1"/>
    <col min="7444" max="7444" width="11.28515625" style="78" customWidth="1"/>
    <col min="7445" max="7451" width="12.42578125" style="78"/>
    <col min="7452" max="7452" width="12.42578125" style="78" customWidth="1"/>
    <col min="7453" max="7455" width="12.42578125" style="78"/>
    <col min="7456" max="7457" width="8.85546875" style="78" customWidth="1"/>
    <col min="7458" max="7459" width="8.7109375" style="78" customWidth="1"/>
    <col min="7460" max="7462" width="7.42578125" style="78" customWidth="1"/>
    <col min="7463" max="7463" width="7.28515625" style="78" customWidth="1"/>
    <col min="7464" max="7464" width="8.28515625" style="78" customWidth="1"/>
    <col min="7465" max="7465" width="8.7109375" style="78" customWidth="1"/>
    <col min="7466" max="7466" width="9.42578125" style="78" customWidth="1"/>
    <col min="7467" max="7467" width="9.140625" style="78" customWidth="1"/>
    <col min="7468" max="7680" width="12.42578125" style="78"/>
    <col min="7681" max="7681" width="1.28515625" style="78" customWidth="1"/>
    <col min="7682" max="7682" width="10.28515625" style="78" customWidth="1"/>
    <col min="7683" max="7683" width="6.42578125" style="78" customWidth="1"/>
    <col min="7684" max="7684" width="11.42578125" style="78" customWidth="1"/>
    <col min="7685" max="7685" width="5.28515625" style="78" customWidth="1"/>
    <col min="7686" max="7686" width="11.7109375" style="78" customWidth="1"/>
    <col min="7687" max="7687" width="6" style="78" customWidth="1"/>
    <col min="7688" max="7688" width="11.140625" style="78" customWidth="1"/>
    <col min="7689" max="7689" width="4.85546875" style="78" customWidth="1"/>
    <col min="7690" max="7690" width="13" style="78" customWidth="1"/>
    <col min="7691" max="7691" width="5.140625" style="78" customWidth="1"/>
    <col min="7692" max="7692" width="11.7109375" style="78" customWidth="1"/>
    <col min="7693" max="7693" width="12.42578125" style="78" customWidth="1"/>
    <col min="7694" max="7694" width="12.42578125" style="78"/>
    <col min="7695" max="7695" width="14.42578125" style="78" customWidth="1"/>
    <col min="7696" max="7696" width="10" style="78" customWidth="1"/>
    <col min="7697" max="7698" width="10.42578125" style="78" customWidth="1"/>
    <col min="7699" max="7699" width="10.28515625" style="78" customWidth="1"/>
    <col min="7700" max="7700" width="11.28515625" style="78" customWidth="1"/>
    <col min="7701" max="7707" width="12.42578125" style="78"/>
    <col min="7708" max="7708" width="12.42578125" style="78" customWidth="1"/>
    <col min="7709" max="7711" width="12.42578125" style="78"/>
    <col min="7712" max="7713" width="8.85546875" style="78" customWidth="1"/>
    <col min="7714" max="7715" width="8.7109375" style="78" customWidth="1"/>
    <col min="7716" max="7718" width="7.42578125" style="78" customWidth="1"/>
    <col min="7719" max="7719" width="7.28515625" style="78" customWidth="1"/>
    <col min="7720" max="7720" width="8.28515625" style="78" customWidth="1"/>
    <col min="7721" max="7721" width="8.7109375" style="78" customWidth="1"/>
    <col min="7722" max="7722" width="9.42578125" style="78" customWidth="1"/>
    <col min="7723" max="7723" width="9.140625" style="78" customWidth="1"/>
    <col min="7724" max="7936" width="12.42578125" style="78"/>
    <col min="7937" max="7937" width="1.28515625" style="78" customWidth="1"/>
    <col min="7938" max="7938" width="10.28515625" style="78" customWidth="1"/>
    <col min="7939" max="7939" width="6.42578125" style="78" customWidth="1"/>
    <col min="7940" max="7940" width="11.42578125" style="78" customWidth="1"/>
    <col min="7941" max="7941" width="5.28515625" style="78" customWidth="1"/>
    <col min="7942" max="7942" width="11.7109375" style="78" customWidth="1"/>
    <col min="7943" max="7943" width="6" style="78" customWidth="1"/>
    <col min="7944" max="7944" width="11.140625" style="78" customWidth="1"/>
    <col min="7945" max="7945" width="4.85546875" style="78" customWidth="1"/>
    <col min="7946" max="7946" width="13" style="78" customWidth="1"/>
    <col min="7947" max="7947" width="5.140625" style="78" customWidth="1"/>
    <col min="7948" max="7948" width="11.7109375" style="78" customWidth="1"/>
    <col min="7949" max="7949" width="12.42578125" style="78" customWidth="1"/>
    <col min="7950" max="7950" width="12.42578125" style="78"/>
    <col min="7951" max="7951" width="14.42578125" style="78" customWidth="1"/>
    <col min="7952" max="7952" width="10" style="78" customWidth="1"/>
    <col min="7953" max="7954" width="10.42578125" style="78" customWidth="1"/>
    <col min="7955" max="7955" width="10.28515625" style="78" customWidth="1"/>
    <col min="7956" max="7956" width="11.28515625" style="78" customWidth="1"/>
    <col min="7957" max="7963" width="12.42578125" style="78"/>
    <col min="7964" max="7964" width="12.42578125" style="78" customWidth="1"/>
    <col min="7965" max="7967" width="12.42578125" style="78"/>
    <col min="7968" max="7969" width="8.85546875" style="78" customWidth="1"/>
    <col min="7970" max="7971" width="8.7109375" style="78" customWidth="1"/>
    <col min="7972" max="7974" width="7.42578125" style="78" customWidth="1"/>
    <col min="7975" max="7975" width="7.28515625" style="78" customWidth="1"/>
    <col min="7976" max="7976" width="8.28515625" style="78" customWidth="1"/>
    <col min="7977" max="7977" width="8.7109375" style="78" customWidth="1"/>
    <col min="7978" max="7978" width="9.42578125" style="78" customWidth="1"/>
    <col min="7979" max="7979" width="9.140625" style="78" customWidth="1"/>
    <col min="7980" max="8192" width="12.42578125" style="78"/>
    <col min="8193" max="8193" width="1.28515625" style="78" customWidth="1"/>
    <col min="8194" max="8194" width="10.28515625" style="78" customWidth="1"/>
    <col min="8195" max="8195" width="6.42578125" style="78" customWidth="1"/>
    <col min="8196" max="8196" width="11.42578125" style="78" customWidth="1"/>
    <col min="8197" max="8197" width="5.28515625" style="78" customWidth="1"/>
    <col min="8198" max="8198" width="11.7109375" style="78" customWidth="1"/>
    <col min="8199" max="8199" width="6" style="78" customWidth="1"/>
    <col min="8200" max="8200" width="11.140625" style="78" customWidth="1"/>
    <col min="8201" max="8201" width="4.85546875" style="78" customWidth="1"/>
    <col min="8202" max="8202" width="13" style="78" customWidth="1"/>
    <col min="8203" max="8203" width="5.140625" style="78" customWidth="1"/>
    <col min="8204" max="8204" width="11.7109375" style="78" customWidth="1"/>
    <col min="8205" max="8205" width="12.42578125" style="78" customWidth="1"/>
    <col min="8206" max="8206" width="12.42578125" style="78"/>
    <col min="8207" max="8207" width="14.42578125" style="78" customWidth="1"/>
    <col min="8208" max="8208" width="10" style="78" customWidth="1"/>
    <col min="8209" max="8210" width="10.42578125" style="78" customWidth="1"/>
    <col min="8211" max="8211" width="10.28515625" style="78" customWidth="1"/>
    <col min="8212" max="8212" width="11.28515625" style="78" customWidth="1"/>
    <col min="8213" max="8219" width="12.42578125" style="78"/>
    <col min="8220" max="8220" width="12.42578125" style="78" customWidth="1"/>
    <col min="8221" max="8223" width="12.42578125" style="78"/>
    <col min="8224" max="8225" width="8.85546875" style="78" customWidth="1"/>
    <col min="8226" max="8227" width="8.7109375" style="78" customWidth="1"/>
    <col min="8228" max="8230" width="7.42578125" style="78" customWidth="1"/>
    <col min="8231" max="8231" width="7.28515625" style="78" customWidth="1"/>
    <col min="8232" max="8232" width="8.28515625" style="78" customWidth="1"/>
    <col min="8233" max="8233" width="8.7109375" style="78" customWidth="1"/>
    <col min="8234" max="8234" width="9.42578125" style="78" customWidth="1"/>
    <col min="8235" max="8235" width="9.140625" style="78" customWidth="1"/>
    <col min="8236" max="8448" width="12.42578125" style="78"/>
    <col min="8449" max="8449" width="1.28515625" style="78" customWidth="1"/>
    <col min="8450" max="8450" width="10.28515625" style="78" customWidth="1"/>
    <col min="8451" max="8451" width="6.42578125" style="78" customWidth="1"/>
    <col min="8452" max="8452" width="11.42578125" style="78" customWidth="1"/>
    <col min="8453" max="8453" width="5.28515625" style="78" customWidth="1"/>
    <col min="8454" max="8454" width="11.7109375" style="78" customWidth="1"/>
    <col min="8455" max="8455" width="6" style="78" customWidth="1"/>
    <col min="8456" max="8456" width="11.140625" style="78" customWidth="1"/>
    <col min="8457" max="8457" width="4.85546875" style="78" customWidth="1"/>
    <col min="8458" max="8458" width="13" style="78" customWidth="1"/>
    <col min="8459" max="8459" width="5.140625" style="78" customWidth="1"/>
    <col min="8460" max="8460" width="11.7109375" style="78" customWidth="1"/>
    <col min="8461" max="8461" width="12.42578125" style="78" customWidth="1"/>
    <col min="8462" max="8462" width="12.42578125" style="78"/>
    <col min="8463" max="8463" width="14.42578125" style="78" customWidth="1"/>
    <col min="8464" max="8464" width="10" style="78" customWidth="1"/>
    <col min="8465" max="8466" width="10.42578125" style="78" customWidth="1"/>
    <col min="8467" max="8467" width="10.28515625" style="78" customWidth="1"/>
    <col min="8468" max="8468" width="11.28515625" style="78" customWidth="1"/>
    <col min="8469" max="8475" width="12.42578125" style="78"/>
    <col min="8476" max="8476" width="12.42578125" style="78" customWidth="1"/>
    <col min="8477" max="8479" width="12.42578125" style="78"/>
    <col min="8480" max="8481" width="8.85546875" style="78" customWidth="1"/>
    <col min="8482" max="8483" width="8.7109375" style="78" customWidth="1"/>
    <col min="8484" max="8486" width="7.42578125" style="78" customWidth="1"/>
    <col min="8487" max="8487" width="7.28515625" style="78" customWidth="1"/>
    <col min="8488" max="8488" width="8.28515625" style="78" customWidth="1"/>
    <col min="8489" max="8489" width="8.7109375" style="78" customWidth="1"/>
    <col min="8490" max="8490" width="9.42578125" style="78" customWidth="1"/>
    <col min="8491" max="8491" width="9.140625" style="78" customWidth="1"/>
    <col min="8492" max="8704" width="12.42578125" style="78"/>
    <col min="8705" max="8705" width="1.28515625" style="78" customWidth="1"/>
    <col min="8706" max="8706" width="10.28515625" style="78" customWidth="1"/>
    <col min="8707" max="8707" width="6.42578125" style="78" customWidth="1"/>
    <col min="8708" max="8708" width="11.42578125" style="78" customWidth="1"/>
    <col min="8709" max="8709" width="5.28515625" style="78" customWidth="1"/>
    <col min="8710" max="8710" width="11.7109375" style="78" customWidth="1"/>
    <col min="8711" max="8711" width="6" style="78" customWidth="1"/>
    <col min="8712" max="8712" width="11.140625" style="78" customWidth="1"/>
    <col min="8713" max="8713" width="4.85546875" style="78" customWidth="1"/>
    <col min="8714" max="8714" width="13" style="78" customWidth="1"/>
    <col min="8715" max="8715" width="5.140625" style="78" customWidth="1"/>
    <col min="8716" max="8716" width="11.7109375" style="78" customWidth="1"/>
    <col min="8717" max="8717" width="12.42578125" style="78" customWidth="1"/>
    <col min="8718" max="8718" width="12.42578125" style="78"/>
    <col min="8719" max="8719" width="14.42578125" style="78" customWidth="1"/>
    <col min="8720" max="8720" width="10" style="78" customWidth="1"/>
    <col min="8721" max="8722" width="10.42578125" style="78" customWidth="1"/>
    <col min="8723" max="8723" width="10.28515625" style="78" customWidth="1"/>
    <col min="8724" max="8724" width="11.28515625" style="78" customWidth="1"/>
    <col min="8725" max="8731" width="12.42578125" style="78"/>
    <col min="8732" max="8732" width="12.42578125" style="78" customWidth="1"/>
    <col min="8733" max="8735" width="12.42578125" style="78"/>
    <col min="8736" max="8737" width="8.85546875" style="78" customWidth="1"/>
    <col min="8738" max="8739" width="8.7109375" style="78" customWidth="1"/>
    <col min="8740" max="8742" width="7.42578125" style="78" customWidth="1"/>
    <col min="8743" max="8743" width="7.28515625" style="78" customWidth="1"/>
    <col min="8744" max="8744" width="8.28515625" style="78" customWidth="1"/>
    <col min="8745" max="8745" width="8.7109375" style="78" customWidth="1"/>
    <col min="8746" max="8746" width="9.42578125" style="78" customWidth="1"/>
    <col min="8747" max="8747" width="9.140625" style="78" customWidth="1"/>
    <col min="8748" max="8960" width="12.42578125" style="78"/>
    <col min="8961" max="8961" width="1.28515625" style="78" customWidth="1"/>
    <col min="8962" max="8962" width="10.28515625" style="78" customWidth="1"/>
    <col min="8963" max="8963" width="6.42578125" style="78" customWidth="1"/>
    <col min="8964" max="8964" width="11.42578125" style="78" customWidth="1"/>
    <col min="8965" max="8965" width="5.28515625" style="78" customWidth="1"/>
    <col min="8966" max="8966" width="11.7109375" style="78" customWidth="1"/>
    <col min="8967" max="8967" width="6" style="78" customWidth="1"/>
    <col min="8968" max="8968" width="11.140625" style="78" customWidth="1"/>
    <col min="8969" max="8969" width="4.85546875" style="78" customWidth="1"/>
    <col min="8970" max="8970" width="13" style="78" customWidth="1"/>
    <col min="8971" max="8971" width="5.140625" style="78" customWidth="1"/>
    <col min="8972" max="8972" width="11.7109375" style="78" customWidth="1"/>
    <col min="8973" max="8973" width="12.42578125" style="78" customWidth="1"/>
    <col min="8974" max="8974" width="12.42578125" style="78"/>
    <col min="8975" max="8975" width="14.42578125" style="78" customWidth="1"/>
    <col min="8976" max="8976" width="10" style="78" customWidth="1"/>
    <col min="8977" max="8978" width="10.42578125" style="78" customWidth="1"/>
    <col min="8979" max="8979" width="10.28515625" style="78" customWidth="1"/>
    <col min="8980" max="8980" width="11.28515625" style="78" customWidth="1"/>
    <col min="8981" max="8987" width="12.42578125" style="78"/>
    <col min="8988" max="8988" width="12.42578125" style="78" customWidth="1"/>
    <col min="8989" max="8991" width="12.42578125" style="78"/>
    <col min="8992" max="8993" width="8.85546875" style="78" customWidth="1"/>
    <col min="8994" max="8995" width="8.7109375" style="78" customWidth="1"/>
    <col min="8996" max="8998" width="7.42578125" style="78" customWidth="1"/>
    <col min="8999" max="8999" width="7.28515625" style="78" customWidth="1"/>
    <col min="9000" max="9000" width="8.28515625" style="78" customWidth="1"/>
    <col min="9001" max="9001" width="8.7109375" style="78" customWidth="1"/>
    <col min="9002" max="9002" width="9.42578125" style="78" customWidth="1"/>
    <col min="9003" max="9003" width="9.140625" style="78" customWidth="1"/>
    <col min="9004" max="9216" width="12.42578125" style="78"/>
    <col min="9217" max="9217" width="1.28515625" style="78" customWidth="1"/>
    <col min="9218" max="9218" width="10.28515625" style="78" customWidth="1"/>
    <col min="9219" max="9219" width="6.42578125" style="78" customWidth="1"/>
    <col min="9220" max="9220" width="11.42578125" style="78" customWidth="1"/>
    <col min="9221" max="9221" width="5.28515625" style="78" customWidth="1"/>
    <col min="9222" max="9222" width="11.7109375" style="78" customWidth="1"/>
    <col min="9223" max="9223" width="6" style="78" customWidth="1"/>
    <col min="9224" max="9224" width="11.140625" style="78" customWidth="1"/>
    <col min="9225" max="9225" width="4.85546875" style="78" customWidth="1"/>
    <col min="9226" max="9226" width="13" style="78" customWidth="1"/>
    <col min="9227" max="9227" width="5.140625" style="78" customWidth="1"/>
    <col min="9228" max="9228" width="11.7109375" style="78" customWidth="1"/>
    <col min="9229" max="9229" width="12.42578125" style="78" customWidth="1"/>
    <col min="9230" max="9230" width="12.42578125" style="78"/>
    <col min="9231" max="9231" width="14.42578125" style="78" customWidth="1"/>
    <col min="9232" max="9232" width="10" style="78" customWidth="1"/>
    <col min="9233" max="9234" width="10.42578125" style="78" customWidth="1"/>
    <col min="9235" max="9235" width="10.28515625" style="78" customWidth="1"/>
    <col min="9236" max="9236" width="11.28515625" style="78" customWidth="1"/>
    <col min="9237" max="9243" width="12.42578125" style="78"/>
    <col min="9244" max="9244" width="12.42578125" style="78" customWidth="1"/>
    <col min="9245" max="9247" width="12.42578125" style="78"/>
    <col min="9248" max="9249" width="8.85546875" style="78" customWidth="1"/>
    <col min="9250" max="9251" width="8.7109375" style="78" customWidth="1"/>
    <col min="9252" max="9254" width="7.42578125" style="78" customWidth="1"/>
    <col min="9255" max="9255" width="7.28515625" style="78" customWidth="1"/>
    <col min="9256" max="9256" width="8.28515625" style="78" customWidth="1"/>
    <col min="9257" max="9257" width="8.7109375" style="78" customWidth="1"/>
    <col min="9258" max="9258" width="9.42578125" style="78" customWidth="1"/>
    <col min="9259" max="9259" width="9.140625" style="78" customWidth="1"/>
    <col min="9260" max="9472" width="12.42578125" style="78"/>
    <col min="9473" max="9473" width="1.28515625" style="78" customWidth="1"/>
    <col min="9474" max="9474" width="10.28515625" style="78" customWidth="1"/>
    <col min="9475" max="9475" width="6.42578125" style="78" customWidth="1"/>
    <col min="9476" max="9476" width="11.42578125" style="78" customWidth="1"/>
    <col min="9477" max="9477" width="5.28515625" style="78" customWidth="1"/>
    <col min="9478" max="9478" width="11.7109375" style="78" customWidth="1"/>
    <col min="9479" max="9479" width="6" style="78" customWidth="1"/>
    <col min="9480" max="9480" width="11.140625" style="78" customWidth="1"/>
    <col min="9481" max="9481" width="4.85546875" style="78" customWidth="1"/>
    <col min="9482" max="9482" width="13" style="78" customWidth="1"/>
    <col min="9483" max="9483" width="5.140625" style="78" customWidth="1"/>
    <col min="9484" max="9484" width="11.7109375" style="78" customWidth="1"/>
    <col min="9485" max="9485" width="12.42578125" style="78" customWidth="1"/>
    <col min="9486" max="9486" width="12.42578125" style="78"/>
    <col min="9487" max="9487" width="14.42578125" style="78" customWidth="1"/>
    <col min="9488" max="9488" width="10" style="78" customWidth="1"/>
    <col min="9489" max="9490" width="10.42578125" style="78" customWidth="1"/>
    <col min="9491" max="9491" width="10.28515625" style="78" customWidth="1"/>
    <col min="9492" max="9492" width="11.28515625" style="78" customWidth="1"/>
    <col min="9493" max="9499" width="12.42578125" style="78"/>
    <col min="9500" max="9500" width="12.42578125" style="78" customWidth="1"/>
    <col min="9501" max="9503" width="12.42578125" style="78"/>
    <col min="9504" max="9505" width="8.85546875" style="78" customWidth="1"/>
    <col min="9506" max="9507" width="8.7109375" style="78" customWidth="1"/>
    <col min="9508" max="9510" width="7.42578125" style="78" customWidth="1"/>
    <col min="9511" max="9511" width="7.28515625" style="78" customWidth="1"/>
    <col min="9512" max="9512" width="8.28515625" style="78" customWidth="1"/>
    <col min="9513" max="9513" width="8.7109375" style="78" customWidth="1"/>
    <col min="9514" max="9514" width="9.42578125" style="78" customWidth="1"/>
    <col min="9515" max="9515" width="9.140625" style="78" customWidth="1"/>
    <col min="9516" max="9728" width="12.42578125" style="78"/>
    <col min="9729" max="9729" width="1.28515625" style="78" customWidth="1"/>
    <col min="9730" max="9730" width="10.28515625" style="78" customWidth="1"/>
    <col min="9731" max="9731" width="6.42578125" style="78" customWidth="1"/>
    <col min="9732" max="9732" width="11.42578125" style="78" customWidth="1"/>
    <col min="9733" max="9733" width="5.28515625" style="78" customWidth="1"/>
    <col min="9734" max="9734" width="11.7109375" style="78" customWidth="1"/>
    <col min="9735" max="9735" width="6" style="78" customWidth="1"/>
    <col min="9736" max="9736" width="11.140625" style="78" customWidth="1"/>
    <col min="9737" max="9737" width="4.85546875" style="78" customWidth="1"/>
    <col min="9738" max="9738" width="13" style="78" customWidth="1"/>
    <col min="9739" max="9739" width="5.140625" style="78" customWidth="1"/>
    <col min="9740" max="9740" width="11.7109375" style="78" customWidth="1"/>
    <col min="9741" max="9741" width="12.42578125" style="78" customWidth="1"/>
    <col min="9742" max="9742" width="12.42578125" style="78"/>
    <col min="9743" max="9743" width="14.42578125" style="78" customWidth="1"/>
    <col min="9744" max="9744" width="10" style="78" customWidth="1"/>
    <col min="9745" max="9746" width="10.42578125" style="78" customWidth="1"/>
    <col min="9747" max="9747" width="10.28515625" style="78" customWidth="1"/>
    <col min="9748" max="9748" width="11.28515625" style="78" customWidth="1"/>
    <col min="9749" max="9755" width="12.42578125" style="78"/>
    <col min="9756" max="9756" width="12.42578125" style="78" customWidth="1"/>
    <col min="9757" max="9759" width="12.42578125" style="78"/>
    <col min="9760" max="9761" width="8.85546875" style="78" customWidth="1"/>
    <col min="9762" max="9763" width="8.7109375" style="78" customWidth="1"/>
    <col min="9764" max="9766" width="7.42578125" style="78" customWidth="1"/>
    <col min="9767" max="9767" width="7.28515625" style="78" customWidth="1"/>
    <col min="9768" max="9768" width="8.28515625" style="78" customWidth="1"/>
    <col min="9769" max="9769" width="8.7109375" style="78" customWidth="1"/>
    <col min="9770" max="9770" width="9.42578125" style="78" customWidth="1"/>
    <col min="9771" max="9771" width="9.140625" style="78" customWidth="1"/>
    <col min="9772" max="9984" width="12.42578125" style="78"/>
    <col min="9985" max="9985" width="1.28515625" style="78" customWidth="1"/>
    <col min="9986" max="9986" width="10.28515625" style="78" customWidth="1"/>
    <col min="9987" max="9987" width="6.42578125" style="78" customWidth="1"/>
    <col min="9988" max="9988" width="11.42578125" style="78" customWidth="1"/>
    <col min="9989" max="9989" width="5.28515625" style="78" customWidth="1"/>
    <col min="9990" max="9990" width="11.7109375" style="78" customWidth="1"/>
    <col min="9991" max="9991" width="6" style="78" customWidth="1"/>
    <col min="9992" max="9992" width="11.140625" style="78" customWidth="1"/>
    <col min="9993" max="9993" width="4.85546875" style="78" customWidth="1"/>
    <col min="9994" max="9994" width="13" style="78" customWidth="1"/>
    <col min="9995" max="9995" width="5.140625" style="78" customWidth="1"/>
    <col min="9996" max="9996" width="11.7109375" style="78" customWidth="1"/>
    <col min="9997" max="9997" width="12.42578125" style="78" customWidth="1"/>
    <col min="9998" max="9998" width="12.42578125" style="78"/>
    <col min="9999" max="9999" width="14.42578125" style="78" customWidth="1"/>
    <col min="10000" max="10000" width="10" style="78" customWidth="1"/>
    <col min="10001" max="10002" width="10.42578125" style="78" customWidth="1"/>
    <col min="10003" max="10003" width="10.28515625" style="78" customWidth="1"/>
    <col min="10004" max="10004" width="11.28515625" style="78" customWidth="1"/>
    <col min="10005" max="10011" width="12.42578125" style="78"/>
    <col min="10012" max="10012" width="12.42578125" style="78" customWidth="1"/>
    <col min="10013" max="10015" width="12.42578125" style="78"/>
    <col min="10016" max="10017" width="8.85546875" style="78" customWidth="1"/>
    <col min="10018" max="10019" width="8.7109375" style="78" customWidth="1"/>
    <col min="10020" max="10022" width="7.42578125" style="78" customWidth="1"/>
    <col min="10023" max="10023" width="7.28515625" style="78" customWidth="1"/>
    <col min="10024" max="10024" width="8.28515625" style="78" customWidth="1"/>
    <col min="10025" max="10025" width="8.7109375" style="78" customWidth="1"/>
    <col min="10026" max="10026" width="9.42578125" style="78" customWidth="1"/>
    <col min="10027" max="10027" width="9.140625" style="78" customWidth="1"/>
    <col min="10028" max="10240" width="12.42578125" style="78"/>
    <col min="10241" max="10241" width="1.28515625" style="78" customWidth="1"/>
    <col min="10242" max="10242" width="10.28515625" style="78" customWidth="1"/>
    <col min="10243" max="10243" width="6.42578125" style="78" customWidth="1"/>
    <col min="10244" max="10244" width="11.42578125" style="78" customWidth="1"/>
    <col min="10245" max="10245" width="5.28515625" style="78" customWidth="1"/>
    <col min="10246" max="10246" width="11.7109375" style="78" customWidth="1"/>
    <col min="10247" max="10247" width="6" style="78" customWidth="1"/>
    <col min="10248" max="10248" width="11.140625" style="78" customWidth="1"/>
    <col min="10249" max="10249" width="4.85546875" style="78" customWidth="1"/>
    <col min="10250" max="10250" width="13" style="78" customWidth="1"/>
    <col min="10251" max="10251" width="5.140625" style="78" customWidth="1"/>
    <col min="10252" max="10252" width="11.7109375" style="78" customWidth="1"/>
    <col min="10253" max="10253" width="12.42578125" style="78" customWidth="1"/>
    <col min="10254" max="10254" width="12.42578125" style="78"/>
    <col min="10255" max="10255" width="14.42578125" style="78" customWidth="1"/>
    <col min="10256" max="10256" width="10" style="78" customWidth="1"/>
    <col min="10257" max="10258" width="10.42578125" style="78" customWidth="1"/>
    <col min="10259" max="10259" width="10.28515625" style="78" customWidth="1"/>
    <col min="10260" max="10260" width="11.28515625" style="78" customWidth="1"/>
    <col min="10261" max="10267" width="12.42578125" style="78"/>
    <col min="10268" max="10268" width="12.42578125" style="78" customWidth="1"/>
    <col min="10269" max="10271" width="12.42578125" style="78"/>
    <col min="10272" max="10273" width="8.85546875" style="78" customWidth="1"/>
    <col min="10274" max="10275" width="8.7109375" style="78" customWidth="1"/>
    <col min="10276" max="10278" width="7.42578125" style="78" customWidth="1"/>
    <col min="10279" max="10279" width="7.28515625" style="78" customWidth="1"/>
    <col min="10280" max="10280" width="8.28515625" style="78" customWidth="1"/>
    <col min="10281" max="10281" width="8.7109375" style="78" customWidth="1"/>
    <col min="10282" max="10282" width="9.42578125" style="78" customWidth="1"/>
    <col min="10283" max="10283" width="9.140625" style="78" customWidth="1"/>
    <col min="10284" max="10496" width="12.42578125" style="78"/>
    <col min="10497" max="10497" width="1.28515625" style="78" customWidth="1"/>
    <col min="10498" max="10498" width="10.28515625" style="78" customWidth="1"/>
    <col min="10499" max="10499" width="6.42578125" style="78" customWidth="1"/>
    <col min="10500" max="10500" width="11.42578125" style="78" customWidth="1"/>
    <col min="10501" max="10501" width="5.28515625" style="78" customWidth="1"/>
    <col min="10502" max="10502" width="11.7109375" style="78" customWidth="1"/>
    <col min="10503" max="10503" width="6" style="78" customWidth="1"/>
    <col min="10504" max="10504" width="11.140625" style="78" customWidth="1"/>
    <col min="10505" max="10505" width="4.85546875" style="78" customWidth="1"/>
    <col min="10506" max="10506" width="13" style="78" customWidth="1"/>
    <col min="10507" max="10507" width="5.140625" style="78" customWidth="1"/>
    <col min="10508" max="10508" width="11.7109375" style="78" customWidth="1"/>
    <col min="10509" max="10509" width="12.42578125" style="78" customWidth="1"/>
    <col min="10510" max="10510" width="12.42578125" style="78"/>
    <col min="10511" max="10511" width="14.42578125" style="78" customWidth="1"/>
    <col min="10512" max="10512" width="10" style="78" customWidth="1"/>
    <col min="10513" max="10514" width="10.42578125" style="78" customWidth="1"/>
    <col min="10515" max="10515" width="10.28515625" style="78" customWidth="1"/>
    <col min="10516" max="10516" width="11.28515625" style="78" customWidth="1"/>
    <col min="10517" max="10523" width="12.42578125" style="78"/>
    <col min="10524" max="10524" width="12.42578125" style="78" customWidth="1"/>
    <col min="10525" max="10527" width="12.42578125" style="78"/>
    <col min="10528" max="10529" width="8.85546875" style="78" customWidth="1"/>
    <col min="10530" max="10531" width="8.7109375" style="78" customWidth="1"/>
    <col min="10532" max="10534" width="7.42578125" style="78" customWidth="1"/>
    <col min="10535" max="10535" width="7.28515625" style="78" customWidth="1"/>
    <col min="10536" max="10536" width="8.28515625" style="78" customWidth="1"/>
    <col min="10537" max="10537" width="8.7109375" style="78" customWidth="1"/>
    <col min="10538" max="10538" width="9.42578125" style="78" customWidth="1"/>
    <col min="10539" max="10539" width="9.140625" style="78" customWidth="1"/>
    <col min="10540" max="10752" width="12.42578125" style="78"/>
    <col min="10753" max="10753" width="1.28515625" style="78" customWidth="1"/>
    <col min="10754" max="10754" width="10.28515625" style="78" customWidth="1"/>
    <col min="10755" max="10755" width="6.42578125" style="78" customWidth="1"/>
    <col min="10756" max="10756" width="11.42578125" style="78" customWidth="1"/>
    <col min="10757" max="10757" width="5.28515625" style="78" customWidth="1"/>
    <col min="10758" max="10758" width="11.7109375" style="78" customWidth="1"/>
    <col min="10759" max="10759" width="6" style="78" customWidth="1"/>
    <col min="10760" max="10760" width="11.140625" style="78" customWidth="1"/>
    <col min="10761" max="10761" width="4.85546875" style="78" customWidth="1"/>
    <col min="10762" max="10762" width="13" style="78" customWidth="1"/>
    <col min="10763" max="10763" width="5.140625" style="78" customWidth="1"/>
    <col min="10764" max="10764" width="11.7109375" style="78" customWidth="1"/>
    <col min="10765" max="10765" width="12.42578125" style="78" customWidth="1"/>
    <col min="10766" max="10766" width="12.42578125" style="78"/>
    <col min="10767" max="10767" width="14.42578125" style="78" customWidth="1"/>
    <col min="10768" max="10768" width="10" style="78" customWidth="1"/>
    <col min="10769" max="10770" width="10.42578125" style="78" customWidth="1"/>
    <col min="10771" max="10771" width="10.28515625" style="78" customWidth="1"/>
    <col min="10772" max="10772" width="11.28515625" style="78" customWidth="1"/>
    <col min="10773" max="10779" width="12.42578125" style="78"/>
    <col min="10780" max="10780" width="12.42578125" style="78" customWidth="1"/>
    <col min="10781" max="10783" width="12.42578125" style="78"/>
    <col min="10784" max="10785" width="8.85546875" style="78" customWidth="1"/>
    <col min="10786" max="10787" width="8.7109375" style="78" customWidth="1"/>
    <col min="10788" max="10790" width="7.42578125" style="78" customWidth="1"/>
    <col min="10791" max="10791" width="7.28515625" style="78" customWidth="1"/>
    <col min="10792" max="10792" width="8.28515625" style="78" customWidth="1"/>
    <col min="10793" max="10793" width="8.7109375" style="78" customWidth="1"/>
    <col min="10794" max="10794" width="9.42578125" style="78" customWidth="1"/>
    <col min="10795" max="10795" width="9.140625" style="78" customWidth="1"/>
    <col min="10796" max="11008" width="12.42578125" style="78"/>
    <col min="11009" max="11009" width="1.28515625" style="78" customWidth="1"/>
    <col min="11010" max="11010" width="10.28515625" style="78" customWidth="1"/>
    <col min="11011" max="11011" width="6.42578125" style="78" customWidth="1"/>
    <col min="11012" max="11012" width="11.42578125" style="78" customWidth="1"/>
    <col min="11013" max="11013" width="5.28515625" style="78" customWidth="1"/>
    <col min="11014" max="11014" width="11.7109375" style="78" customWidth="1"/>
    <col min="11015" max="11015" width="6" style="78" customWidth="1"/>
    <col min="11016" max="11016" width="11.140625" style="78" customWidth="1"/>
    <col min="11017" max="11017" width="4.85546875" style="78" customWidth="1"/>
    <col min="11018" max="11018" width="13" style="78" customWidth="1"/>
    <col min="11019" max="11019" width="5.140625" style="78" customWidth="1"/>
    <col min="11020" max="11020" width="11.7109375" style="78" customWidth="1"/>
    <col min="11021" max="11021" width="12.42578125" style="78" customWidth="1"/>
    <col min="11022" max="11022" width="12.42578125" style="78"/>
    <col min="11023" max="11023" width="14.42578125" style="78" customWidth="1"/>
    <col min="11024" max="11024" width="10" style="78" customWidth="1"/>
    <col min="11025" max="11026" width="10.42578125" style="78" customWidth="1"/>
    <col min="11027" max="11027" width="10.28515625" style="78" customWidth="1"/>
    <col min="11028" max="11028" width="11.28515625" style="78" customWidth="1"/>
    <col min="11029" max="11035" width="12.42578125" style="78"/>
    <col min="11036" max="11036" width="12.42578125" style="78" customWidth="1"/>
    <col min="11037" max="11039" width="12.42578125" style="78"/>
    <col min="11040" max="11041" width="8.85546875" style="78" customWidth="1"/>
    <col min="11042" max="11043" width="8.7109375" style="78" customWidth="1"/>
    <col min="11044" max="11046" width="7.42578125" style="78" customWidth="1"/>
    <col min="11047" max="11047" width="7.28515625" style="78" customWidth="1"/>
    <col min="11048" max="11048" width="8.28515625" style="78" customWidth="1"/>
    <col min="11049" max="11049" width="8.7109375" style="78" customWidth="1"/>
    <col min="11050" max="11050" width="9.42578125" style="78" customWidth="1"/>
    <col min="11051" max="11051" width="9.140625" style="78" customWidth="1"/>
    <col min="11052" max="11264" width="12.42578125" style="78"/>
    <col min="11265" max="11265" width="1.28515625" style="78" customWidth="1"/>
    <col min="11266" max="11266" width="10.28515625" style="78" customWidth="1"/>
    <col min="11267" max="11267" width="6.42578125" style="78" customWidth="1"/>
    <col min="11268" max="11268" width="11.42578125" style="78" customWidth="1"/>
    <col min="11269" max="11269" width="5.28515625" style="78" customWidth="1"/>
    <col min="11270" max="11270" width="11.7109375" style="78" customWidth="1"/>
    <col min="11271" max="11271" width="6" style="78" customWidth="1"/>
    <col min="11272" max="11272" width="11.140625" style="78" customWidth="1"/>
    <col min="11273" max="11273" width="4.85546875" style="78" customWidth="1"/>
    <col min="11274" max="11274" width="13" style="78" customWidth="1"/>
    <col min="11275" max="11275" width="5.140625" style="78" customWidth="1"/>
    <col min="11276" max="11276" width="11.7109375" style="78" customWidth="1"/>
    <col min="11277" max="11277" width="12.42578125" style="78" customWidth="1"/>
    <col min="11278" max="11278" width="12.42578125" style="78"/>
    <col min="11279" max="11279" width="14.42578125" style="78" customWidth="1"/>
    <col min="11280" max="11280" width="10" style="78" customWidth="1"/>
    <col min="11281" max="11282" width="10.42578125" style="78" customWidth="1"/>
    <col min="11283" max="11283" width="10.28515625" style="78" customWidth="1"/>
    <col min="11284" max="11284" width="11.28515625" style="78" customWidth="1"/>
    <col min="11285" max="11291" width="12.42578125" style="78"/>
    <col min="11292" max="11292" width="12.42578125" style="78" customWidth="1"/>
    <col min="11293" max="11295" width="12.42578125" style="78"/>
    <col min="11296" max="11297" width="8.85546875" style="78" customWidth="1"/>
    <col min="11298" max="11299" width="8.7109375" style="78" customWidth="1"/>
    <col min="11300" max="11302" width="7.42578125" style="78" customWidth="1"/>
    <col min="11303" max="11303" width="7.28515625" style="78" customWidth="1"/>
    <col min="11304" max="11304" width="8.28515625" style="78" customWidth="1"/>
    <col min="11305" max="11305" width="8.7109375" style="78" customWidth="1"/>
    <col min="11306" max="11306" width="9.42578125" style="78" customWidth="1"/>
    <col min="11307" max="11307" width="9.140625" style="78" customWidth="1"/>
    <col min="11308" max="11520" width="12.42578125" style="78"/>
    <col min="11521" max="11521" width="1.28515625" style="78" customWidth="1"/>
    <col min="11522" max="11522" width="10.28515625" style="78" customWidth="1"/>
    <col min="11523" max="11523" width="6.42578125" style="78" customWidth="1"/>
    <col min="11524" max="11524" width="11.42578125" style="78" customWidth="1"/>
    <col min="11525" max="11525" width="5.28515625" style="78" customWidth="1"/>
    <col min="11526" max="11526" width="11.7109375" style="78" customWidth="1"/>
    <col min="11527" max="11527" width="6" style="78" customWidth="1"/>
    <col min="11528" max="11528" width="11.140625" style="78" customWidth="1"/>
    <col min="11529" max="11529" width="4.85546875" style="78" customWidth="1"/>
    <col min="11530" max="11530" width="13" style="78" customWidth="1"/>
    <col min="11531" max="11531" width="5.140625" style="78" customWidth="1"/>
    <col min="11532" max="11532" width="11.7109375" style="78" customWidth="1"/>
    <col min="11533" max="11533" width="12.42578125" style="78" customWidth="1"/>
    <col min="11534" max="11534" width="12.42578125" style="78"/>
    <col min="11535" max="11535" width="14.42578125" style="78" customWidth="1"/>
    <col min="11536" max="11536" width="10" style="78" customWidth="1"/>
    <col min="11537" max="11538" width="10.42578125" style="78" customWidth="1"/>
    <col min="11539" max="11539" width="10.28515625" style="78" customWidth="1"/>
    <col min="11540" max="11540" width="11.28515625" style="78" customWidth="1"/>
    <col min="11541" max="11547" width="12.42578125" style="78"/>
    <col min="11548" max="11548" width="12.42578125" style="78" customWidth="1"/>
    <col min="11549" max="11551" width="12.42578125" style="78"/>
    <col min="11552" max="11553" width="8.85546875" style="78" customWidth="1"/>
    <col min="11554" max="11555" width="8.7109375" style="78" customWidth="1"/>
    <col min="11556" max="11558" width="7.42578125" style="78" customWidth="1"/>
    <col min="11559" max="11559" width="7.28515625" style="78" customWidth="1"/>
    <col min="11560" max="11560" width="8.28515625" style="78" customWidth="1"/>
    <col min="11561" max="11561" width="8.7109375" style="78" customWidth="1"/>
    <col min="11562" max="11562" width="9.42578125" style="78" customWidth="1"/>
    <col min="11563" max="11563" width="9.140625" style="78" customWidth="1"/>
    <col min="11564" max="11776" width="12.42578125" style="78"/>
    <col min="11777" max="11777" width="1.28515625" style="78" customWidth="1"/>
    <col min="11778" max="11778" width="10.28515625" style="78" customWidth="1"/>
    <col min="11779" max="11779" width="6.42578125" style="78" customWidth="1"/>
    <col min="11780" max="11780" width="11.42578125" style="78" customWidth="1"/>
    <col min="11781" max="11781" width="5.28515625" style="78" customWidth="1"/>
    <col min="11782" max="11782" width="11.7109375" style="78" customWidth="1"/>
    <col min="11783" max="11783" width="6" style="78" customWidth="1"/>
    <col min="11784" max="11784" width="11.140625" style="78" customWidth="1"/>
    <col min="11785" max="11785" width="4.85546875" style="78" customWidth="1"/>
    <col min="11786" max="11786" width="13" style="78" customWidth="1"/>
    <col min="11787" max="11787" width="5.140625" style="78" customWidth="1"/>
    <col min="11788" max="11788" width="11.7109375" style="78" customWidth="1"/>
    <col min="11789" max="11789" width="12.42578125" style="78" customWidth="1"/>
    <col min="11790" max="11790" width="12.42578125" style="78"/>
    <col min="11791" max="11791" width="14.42578125" style="78" customWidth="1"/>
    <col min="11792" max="11792" width="10" style="78" customWidth="1"/>
    <col min="11793" max="11794" width="10.42578125" style="78" customWidth="1"/>
    <col min="11795" max="11795" width="10.28515625" style="78" customWidth="1"/>
    <col min="11796" max="11796" width="11.28515625" style="78" customWidth="1"/>
    <col min="11797" max="11803" width="12.42578125" style="78"/>
    <col min="11804" max="11804" width="12.42578125" style="78" customWidth="1"/>
    <col min="11805" max="11807" width="12.42578125" style="78"/>
    <col min="11808" max="11809" width="8.85546875" style="78" customWidth="1"/>
    <col min="11810" max="11811" width="8.7109375" style="78" customWidth="1"/>
    <col min="11812" max="11814" width="7.42578125" style="78" customWidth="1"/>
    <col min="11815" max="11815" width="7.28515625" style="78" customWidth="1"/>
    <col min="11816" max="11816" width="8.28515625" style="78" customWidth="1"/>
    <col min="11817" max="11817" width="8.7109375" style="78" customWidth="1"/>
    <col min="11818" max="11818" width="9.42578125" style="78" customWidth="1"/>
    <col min="11819" max="11819" width="9.140625" style="78" customWidth="1"/>
    <col min="11820" max="12032" width="12.42578125" style="78"/>
    <col min="12033" max="12033" width="1.28515625" style="78" customWidth="1"/>
    <col min="12034" max="12034" width="10.28515625" style="78" customWidth="1"/>
    <col min="12035" max="12035" width="6.42578125" style="78" customWidth="1"/>
    <col min="12036" max="12036" width="11.42578125" style="78" customWidth="1"/>
    <col min="12037" max="12037" width="5.28515625" style="78" customWidth="1"/>
    <col min="12038" max="12038" width="11.7109375" style="78" customWidth="1"/>
    <col min="12039" max="12039" width="6" style="78" customWidth="1"/>
    <col min="12040" max="12040" width="11.140625" style="78" customWidth="1"/>
    <col min="12041" max="12041" width="4.85546875" style="78" customWidth="1"/>
    <col min="12042" max="12042" width="13" style="78" customWidth="1"/>
    <col min="12043" max="12043" width="5.140625" style="78" customWidth="1"/>
    <col min="12044" max="12044" width="11.7109375" style="78" customWidth="1"/>
    <col min="12045" max="12045" width="12.42578125" style="78" customWidth="1"/>
    <col min="12046" max="12046" width="12.42578125" style="78"/>
    <col min="12047" max="12047" width="14.42578125" style="78" customWidth="1"/>
    <col min="12048" max="12048" width="10" style="78" customWidth="1"/>
    <col min="12049" max="12050" width="10.42578125" style="78" customWidth="1"/>
    <col min="12051" max="12051" width="10.28515625" style="78" customWidth="1"/>
    <col min="12052" max="12052" width="11.28515625" style="78" customWidth="1"/>
    <col min="12053" max="12059" width="12.42578125" style="78"/>
    <col min="12060" max="12060" width="12.42578125" style="78" customWidth="1"/>
    <col min="12061" max="12063" width="12.42578125" style="78"/>
    <col min="12064" max="12065" width="8.85546875" style="78" customWidth="1"/>
    <col min="12066" max="12067" width="8.7109375" style="78" customWidth="1"/>
    <col min="12068" max="12070" width="7.42578125" style="78" customWidth="1"/>
    <col min="12071" max="12071" width="7.28515625" style="78" customWidth="1"/>
    <col min="12072" max="12072" width="8.28515625" style="78" customWidth="1"/>
    <col min="12073" max="12073" width="8.7109375" style="78" customWidth="1"/>
    <col min="12074" max="12074" width="9.42578125" style="78" customWidth="1"/>
    <col min="12075" max="12075" width="9.140625" style="78" customWidth="1"/>
    <col min="12076" max="12288" width="12.42578125" style="78"/>
    <col min="12289" max="12289" width="1.28515625" style="78" customWidth="1"/>
    <col min="12290" max="12290" width="10.28515625" style="78" customWidth="1"/>
    <col min="12291" max="12291" width="6.42578125" style="78" customWidth="1"/>
    <col min="12292" max="12292" width="11.42578125" style="78" customWidth="1"/>
    <col min="12293" max="12293" width="5.28515625" style="78" customWidth="1"/>
    <col min="12294" max="12294" width="11.7109375" style="78" customWidth="1"/>
    <col min="12295" max="12295" width="6" style="78" customWidth="1"/>
    <col min="12296" max="12296" width="11.140625" style="78" customWidth="1"/>
    <col min="12297" max="12297" width="4.85546875" style="78" customWidth="1"/>
    <col min="12298" max="12298" width="13" style="78" customWidth="1"/>
    <col min="12299" max="12299" width="5.140625" style="78" customWidth="1"/>
    <col min="12300" max="12300" width="11.7109375" style="78" customWidth="1"/>
    <col min="12301" max="12301" width="12.42578125" style="78" customWidth="1"/>
    <col min="12302" max="12302" width="12.42578125" style="78"/>
    <col min="12303" max="12303" width="14.42578125" style="78" customWidth="1"/>
    <col min="12304" max="12304" width="10" style="78" customWidth="1"/>
    <col min="12305" max="12306" width="10.42578125" style="78" customWidth="1"/>
    <col min="12307" max="12307" width="10.28515625" style="78" customWidth="1"/>
    <col min="12308" max="12308" width="11.28515625" style="78" customWidth="1"/>
    <col min="12309" max="12315" width="12.42578125" style="78"/>
    <col min="12316" max="12316" width="12.42578125" style="78" customWidth="1"/>
    <col min="12317" max="12319" width="12.42578125" style="78"/>
    <col min="12320" max="12321" width="8.85546875" style="78" customWidth="1"/>
    <col min="12322" max="12323" width="8.7109375" style="78" customWidth="1"/>
    <col min="12324" max="12326" width="7.42578125" style="78" customWidth="1"/>
    <col min="12327" max="12327" width="7.28515625" style="78" customWidth="1"/>
    <col min="12328" max="12328" width="8.28515625" style="78" customWidth="1"/>
    <col min="12329" max="12329" width="8.7109375" style="78" customWidth="1"/>
    <col min="12330" max="12330" width="9.42578125" style="78" customWidth="1"/>
    <col min="12331" max="12331" width="9.140625" style="78" customWidth="1"/>
    <col min="12332" max="12544" width="12.42578125" style="78"/>
    <col min="12545" max="12545" width="1.28515625" style="78" customWidth="1"/>
    <col min="12546" max="12546" width="10.28515625" style="78" customWidth="1"/>
    <col min="12547" max="12547" width="6.42578125" style="78" customWidth="1"/>
    <col min="12548" max="12548" width="11.42578125" style="78" customWidth="1"/>
    <col min="12549" max="12549" width="5.28515625" style="78" customWidth="1"/>
    <col min="12550" max="12550" width="11.7109375" style="78" customWidth="1"/>
    <col min="12551" max="12551" width="6" style="78" customWidth="1"/>
    <col min="12552" max="12552" width="11.140625" style="78" customWidth="1"/>
    <col min="12553" max="12553" width="4.85546875" style="78" customWidth="1"/>
    <col min="12554" max="12554" width="13" style="78" customWidth="1"/>
    <col min="12555" max="12555" width="5.140625" style="78" customWidth="1"/>
    <col min="12556" max="12556" width="11.7109375" style="78" customWidth="1"/>
    <col min="12557" max="12557" width="12.42578125" style="78" customWidth="1"/>
    <col min="12558" max="12558" width="12.42578125" style="78"/>
    <col min="12559" max="12559" width="14.42578125" style="78" customWidth="1"/>
    <col min="12560" max="12560" width="10" style="78" customWidth="1"/>
    <col min="12561" max="12562" width="10.42578125" style="78" customWidth="1"/>
    <col min="12563" max="12563" width="10.28515625" style="78" customWidth="1"/>
    <col min="12564" max="12564" width="11.28515625" style="78" customWidth="1"/>
    <col min="12565" max="12571" width="12.42578125" style="78"/>
    <col min="12572" max="12572" width="12.42578125" style="78" customWidth="1"/>
    <col min="12573" max="12575" width="12.42578125" style="78"/>
    <col min="12576" max="12577" width="8.85546875" style="78" customWidth="1"/>
    <col min="12578" max="12579" width="8.7109375" style="78" customWidth="1"/>
    <col min="12580" max="12582" width="7.42578125" style="78" customWidth="1"/>
    <col min="12583" max="12583" width="7.28515625" style="78" customWidth="1"/>
    <col min="12584" max="12584" width="8.28515625" style="78" customWidth="1"/>
    <col min="12585" max="12585" width="8.7109375" style="78" customWidth="1"/>
    <col min="12586" max="12586" width="9.42578125" style="78" customWidth="1"/>
    <col min="12587" max="12587" width="9.140625" style="78" customWidth="1"/>
    <col min="12588" max="12800" width="12.42578125" style="78"/>
    <col min="12801" max="12801" width="1.28515625" style="78" customWidth="1"/>
    <col min="12802" max="12802" width="10.28515625" style="78" customWidth="1"/>
    <col min="12803" max="12803" width="6.42578125" style="78" customWidth="1"/>
    <col min="12804" max="12804" width="11.42578125" style="78" customWidth="1"/>
    <col min="12805" max="12805" width="5.28515625" style="78" customWidth="1"/>
    <col min="12806" max="12806" width="11.7109375" style="78" customWidth="1"/>
    <col min="12807" max="12807" width="6" style="78" customWidth="1"/>
    <col min="12808" max="12808" width="11.140625" style="78" customWidth="1"/>
    <col min="12809" max="12809" width="4.85546875" style="78" customWidth="1"/>
    <col min="12810" max="12810" width="13" style="78" customWidth="1"/>
    <col min="12811" max="12811" width="5.140625" style="78" customWidth="1"/>
    <col min="12812" max="12812" width="11.7109375" style="78" customWidth="1"/>
    <col min="12813" max="12813" width="12.42578125" style="78" customWidth="1"/>
    <col min="12814" max="12814" width="12.42578125" style="78"/>
    <col min="12815" max="12815" width="14.42578125" style="78" customWidth="1"/>
    <col min="12816" max="12816" width="10" style="78" customWidth="1"/>
    <col min="12817" max="12818" width="10.42578125" style="78" customWidth="1"/>
    <col min="12819" max="12819" width="10.28515625" style="78" customWidth="1"/>
    <col min="12820" max="12820" width="11.28515625" style="78" customWidth="1"/>
    <col min="12821" max="12827" width="12.42578125" style="78"/>
    <col min="12828" max="12828" width="12.42578125" style="78" customWidth="1"/>
    <col min="12829" max="12831" width="12.42578125" style="78"/>
    <col min="12832" max="12833" width="8.85546875" style="78" customWidth="1"/>
    <col min="12834" max="12835" width="8.7109375" style="78" customWidth="1"/>
    <col min="12836" max="12838" width="7.42578125" style="78" customWidth="1"/>
    <col min="12839" max="12839" width="7.28515625" style="78" customWidth="1"/>
    <col min="12840" max="12840" width="8.28515625" style="78" customWidth="1"/>
    <col min="12841" max="12841" width="8.7109375" style="78" customWidth="1"/>
    <col min="12842" max="12842" width="9.42578125" style="78" customWidth="1"/>
    <col min="12843" max="12843" width="9.140625" style="78" customWidth="1"/>
    <col min="12844" max="13056" width="12.42578125" style="78"/>
    <col min="13057" max="13057" width="1.28515625" style="78" customWidth="1"/>
    <col min="13058" max="13058" width="10.28515625" style="78" customWidth="1"/>
    <col min="13059" max="13059" width="6.42578125" style="78" customWidth="1"/>
    <col min="13060" max="13060" width="11.42578125" style="78" customWidth="1"/>
    <col min="13061" max="13061" width="5.28515625" style="78" customWidth="1"/>
    <col min="13062" max="13062" width="11.7109375" style="78" customWidth="1"/>
    <col min="13063" max="13063" width="6" style="78" customWidth="1"/>
    <col min="13064" max="13064" width="11.140625" style="78" customWidth="1"/>
    <col min="13065" max="13065" width="4.85546875" style="78" customWidth="1"/>
    <col min="13066" max="13066" width="13" style="78" customWidth="1"/>
    <col min="13067" max="13067" width="5.140625" style="78" customWidth="1"/>
    <col min="13068" max="13068" width="11.7109375" style="78" customWidth="1"/>
    <col min="13069" max="13069" width="12.42578125" style="78" customWidth="1"/>
    <col min="13070" max="13070" width="12.42578125" style="78"/>
    <col min="13071" max="13071" width="14.42578125" style="78" customWidth="1"/>
    <col min="13072" max="13072" width="10" style="78" customWidth="1"/>
    <col min="13073" max="13074" width="10.42578125" style="78" customWidth="1"/>
    <col min="13075" max="13075" width="10.28515625" style="78" customWidth="1"/>
    <col min="13076" max="13076" width="11.28515625" style="78" customWidth="1"/>
    <col min="13077" max="13083" width="12.42578125" style="78"/>
    <col min="13084" max="13084" width="12.42578125" style="78" customWidth="1"/>
    <col min="13085" max="13087" width="12.42578125" style="78"/>
    <col min="13088" max="13089" width="8.85546875" style="78" customWidth="1"/>
    <col min="13090" max="13091" width="8.7109375" style="78" customWidth="1"/>
    <col min="13092" max="13094" width="7.42578125" style="78" customWidth="1"/>
    <col min="13095" max="13095" width="7.28515625" style="78" customWidth="1"/>
    <col min="13096" max="13096" width="8.28515625" style="78" customWidth="1"/>
    <col min="13097" max="13097" width="8.7109375" style="78" customWidth="1"/>
    <col min="13098" max="13098" width="9.42578125" style="78" customWidth="1"/>
    <col min="13099" max="13099" width="9.140625" style="78" customWidth="1"/>
    <col min="13100" max="13312" width="12.42578125" style="78"/>
    <col min="13313" max="13313" width="1.28515625" style="78" customWidth="1"/>
    <col min="13314" max="13314" width="10.28515625" style="78" customWidth="1"/>
    <col min="13315" max="13315" width="6.42578125" style="78" customWidth="1"/>
    <col min="13316" max="13316" width="11.42578125" style="78" customWidth="1"/>
    <col min="13317" max="13317" width="5.28515625" style="78" customWidth="1"/>
    <col min="13318" max="13318" width="11.7109375" style="78" customWidth="1"/>
    <col min="13319" max="13319" width="6" style="78" customWidth="1"/>
    <col min="13320" max="13320" width="11.140625" style="78" customWidth="1"/>
    <col min="13321" max="13321" width="4.85546875" style="78" customWidth="1"/>
    <col min="13322" max="13322" width="13" style="78" customWidth="1"/>
    <col min="13323" max="13323" width="5.140625" style="78" customWidth="1"/>
    <col min="13324" max="13324" width="11.7109375" style="78" customWidth="1"/>
    <col min="13325" max="13325" width="12.42578125" style="78" customWidth="1"/>
    <col min="13326" max="13326" width="12.42578125" style="78"/>
    <col min="13327" max="13327" width="14.42578125" style="78" customWidth="1"/>
    <col min="13328" max="13328" width="10" style="78" customWidth="1"/>
    <col min="13329" max="13330" width="10.42578125" style="78" customWidth="1"/>
    <col min="13331" max="13331" width="10.28515625" style="78" customWidth="1"/>
    <col min="13332" max="13332" width="11.28515625" style="78" customWidth="1"/>
    <col min="13333" max="13339" width="12.42578125" style="78"/>
    <col min="13340" max="13340" width="12.42578125" style="78" customWidth="1"/>
    <col min="13341" max="13343" width="12.42578125" style="78"/>
    <col min="13344" max="13345" width="8.85546875" style="78" customWidth="1"/>
    <col min="13346" max="13347" width="8.7109375" style="78" customWidth="1"/>
    <col min="13348" max="13350" width="7.42578125" style="78" customWidth="1"/>
    <col min="13351" max="13351" width="7.28515625" style="78" customWidth="1"/>
    <col min="13352" max="13352" width="8.28515625" style="78" customWidth="1"/>
    <col min="13353" max="13353" width="8.7109375" style="78" customWidth="1"/>
    <col min="13354" max="13354" width="9.42578125" style="78" customWidth="1"/>
    <col min="13355" max="13355" width="9.140625" style="78" customWidth="1"/>
    <col min="13356" max="13568" width="12.42578125" style="78"/>
    <col min="13569" max="13569" width="1.28515625" style="78" customWidth="1"/>
    <col min="13570" max="13570" width="10.28515625" style="78" customWidth="1"/>
    <col min="13571" max="13571" width="6.42578125" style="78" customWidth="1"/>
    <col min="13572" max="13572" width="11.42578125" style="78" customWidth="1"/>
    <col min="13573" max="13573" width="5.28515625" style="78" customWidth="1"/>
    <col min="13574" max="13574" width="11.7109375" style="78" customWidth="1"/>
    <col min="13575" max="13575" width="6" style="78" customWidth="1"/>
    <col min="13576" max="13576" width="11.140625" style="78" customWidth="1"/>
    <col min="13577" max="13577" width="4.85546875" style="78" customWidth="1"/>
    <col min="13578" max="13578" width="13" style="78" customWidth="1"/>
    <col min="13579" max="13579" width="5.140625" style="78" customWidth="1"/>
    <col min="13580" max="13580" width="11.7109375" style="78" customWidth="1"/>
    <col min="13581" max="13581" width="12.42578125" style="78" customWidth="1"/>
    <col min="13582" max="13582" width="12.42578125" style="78"/>
    <col min="13583" max="13583" width="14.42578125" style="78" customWidth="1"/>
    <col min="13584" max="13584" width="10" style="78" customWidth="1"/>
    <col min="13585" max="13586" width="10.42578125" style="78" customWidth="1"/>
    <col min="13587" max="13587" width="10.28515625" style="78" customWidth="1"/>
    <col min="13588" max="13588" width="11.28515625" style="78" customWidth="1"/>
    <col min="13589" max="13595" width="12.42578125" style="78"/>
    <col min="13596" max="13596" width="12.42578125" style="78" customWidth="1"/>
    <col min="13597" max="13599" width="12.42578125" style="78"/>
    <col min="13600" max="13601" width="8.85546875" style="78" customWidth="1"/>
    <col min="13602" max="13603" width="8.7109375" style="78" customWidth="1"/>
    <col min="13604" max="13606" width="7.42578125" style="78" customWidth="1"/>
    <col min="13607" max="13607" width="7.28515625" style="78" customWidth="1"/>
    <col min="13608" max="13608" width="8.28515625" style="78" customWidth="1"/>
    <col min="13609" max="13609" width="8.7109375" style="78" customWidth="1"/>
    <col min="13610" max="13610" width="9.42578125" style="78" customWidth="1"/>
    <col min="13611" max="13611" width="9.140625" style="78" customWidth="1"/>
    <col min="13612" max="13824" width="12.42578125" style="78"/>
    <col min="13825" max="13825" width="1.28515625" style="78" customWidth="1"/>
    <col min="13826" max="13826" width="10.28515625" style="78" customWidth="1"/>
    <col min="13827" max="13827" width="6.42578125" style="78" customWidth="1"/>
    <col min="13828" max="13828" width="11.42578125" style="78" customWidth="1"/>
    <col min="13829" max="13829" width="5.28515625" style="78" customWidth="1"/>
    <col min="13830" max="13830" width="11.7109375" style="78" customWidth="1"/>
    <col min="13831" max="13831" width="6" style="78" customWidth="1"/>
    <col min="13832" max="13832" width="11.140625" style="78" customWidth="1"/>
    <col min="13833" max="13833" width="4.85546875" style="78" customWidth="1"/>
    <col min="13834" max="13834" width="13" style="78" customWidth="1"/>
    <col min="13835" max="13835" width="5.140625" style="78" customWidth="1"/>
    <col min="13836" max="13836" width="11.7109375" style="78" customWidth="1"/>
    <col min="13837" max="13837" width="12.42578125" style="78" customWidth="1"/>
    <col min="13838" max="13838" width="12.42578125" style="78"/>
    <col min="13839" max="13839" width="14.42578125" style="78" customWidth="1"/>
    <col min="13840" max="13840" width="10" style="78" customWidth="1"/>
    <col min="13841" max="13842" width="10.42578125" style="78" customWidth="1"/>
    <col min="13843" max="13843" width="10.28515625" style="78" customWidth="1"/>
    <col min="13844" max="13844" width="11.28515625" style="78" customWidth="1"/>
    <col min="13845" max="13851" width="12.42578125" style="78"/>
    <col min="13852" max="13852" width="12.42578125" style="78" customWidth="1"/>
    <col min="13853" max="13855" width="12.42578125" style="78"/>
    <col min="13856" max="13857" width="8.85546875" style="78" customWidth="1"/>
    <col min="13858" max="13859" width="8.7109375" style="78" customWidth="1"/>
    <col min="13860" max="13862" width="7.42578125" style="78" customWidth="1"/>
    <col min="13863" max="13863" width="7.28515625" style="78" customWidth="1"/>
    <col min="13864" max="13864" width="8.28515625" style="78" customWidth="1"/>
    <col min="13865" max="13865" width="8.7109375" style="78" customWidth="1"/>
    <col min="13866" max="13866" width="9.42578125" style="78" customWidth="1"/>
    <col min="13867" max="13867" width="9.140625" style="78" customWidth="1"/>
    <col min="13868" max="14080" width="12.42578125" style="78"/>
    <col min="14081" max="14081" width="1.28515625" style="78" customWidth="1"/>
    <col min="14082" max="14082" width="10.28515625" style="78" customWidth="1"/>
    <col min="14083" max="14083" width="6.42578125" style="78" customWidth="1"/>
    <col min="14084" max="14084" width="11.42578125" style="78" customWidth="1"/>
    <col min="14085" max="14085" width="5.28515625" style="78" customWidth="1"/>
    <col min="14086" max="14086" width="11.7109375" style="78" customWidth="1"/>
    <col min="14087" max="14087" width="6" style="78" customWidth="1"/>
    <col min="14088" max="14088" width="11.140625" style="78" customWidth="1"/>
    <col min="14089" max="14089" width="4.85546875" style="78" customWidth="1"/>
    <col min="14090" max="14090" width="13" style="78" customWidth="1"/>
    <col min="14091" max="14091" width="5.140625" style="78" customWidth="1"/>
    <col min="14092" max="14092" width="11.7109375" style="78" customWidth="1"/>
    <col min="14093" max="14093" width="12.42578125" style="78" customWidth="1"/>
    <col min="14094" max="14094" width="12.42578125" style="78"/>
    <col min="14095" max="14095" width="14.42578125" style="78" customWidth="1"/>
    <col min="14096" max="14096" width="10" style="78" customWidth="1"/>
    <col min="14097" max="14098" width="10.42578125" style="78" customWidth="1"/>
    <col min="14099" max="14099" width="10.28515625" style="78" customWidth="1"/>
    <col min="14100" max="14100" width="11.28515625" style="78" customWidth="1"/>
    <col min="14101" max="14107" width="12.42578125" style="78"/>
    <col min="14108" max="14108" width="12.42578125" style="78" customWidth="1"/>
    <col min="14109" max="14111" width="12.42578125" style="78"/>
    <col min="14112" max="14113" width="8.85546875" style="78" customWidth="1"/>
    <col min="14114" max="14115" width="8.7109375" style="78" customWidth="1"/>
    <col min="14116" max="14118" width="7.42578125" style="78" customWidth="1"/>
    <col min="14119" max="14119" width="7.28515625" style="78" customWidth="1"/>
    <col min="14120" max="14120" width="8.28515625" style="78" customWidth="1"/>
    <col min="14121" max="14121" width="8.7109375" style="78" customWidth="1"/>
    <col min="14122" max="14122" width="9.42578125" style="78" customWidth="1"/>
    <col min="14123" max="14123" width="9.140625" style="78" customWidth="1"/>
    <col min="14124" max="14336" width="12.42578125" style="78"/>
    <col min="14337" max="14337" width="1.28515625" style="78" customWidth="1"/>
    <col min="14338" max="14338" width="10.28515625" style="78" customWidth="1"/>
    <col min="14339" max="14339" width="6.42578125" style="78" customWidth="1"/>
    <col min="14340" max="14340" width="11.42578125" style="78" customWidth="1"/>
    <col min="14341" max="14341" width="5.28515625" style="78" customWidth="1"/>
    <col min="14342" max="14342" width="11.7109375" style="78" customWidth="1"/>
    <col min="14343" max="14343" width="6" style="78" customWidth="1"/>
    <col min="14344" max="14344" width="11.140625" style="78" customWidth="1"/>
    <col min="14345" max="14345" width="4.85546875" style="78" customWidth="1"/>
    <col min="14346" max="14346" width="13" style="78" customWidth="1"/>
    <col min="14347" max="14347" width="5.140625" style="78" customWidth="1"/>
    <col min="14348" max="14348" width="11.7109375" style="78" customWidth="1"/>
    <col min="14349" max="14349" width="12.42578125" style="78" customWidth="1"/>
    <col min="14350" max="14350" width="12.42578125" style="78"/>
    <col min="14351" max="14351" width="14.42578125" style="78" customWidth="1"/>
    <col min="14352" max="14352" width="10" style="78" customWidth="1"/>
    <col min="14353" max="14354" width="10.42578125" style="78" customWidth="1"/>
    <col min="14355" max="14355" width="10.28515625" style="78" customWidth="1"/>
    <col min="14356" max="14356" width="11.28515625" style="78" customWidth="1"/>
    <col min="14357" max="14363" width="12.42578125" style="78"/>
    <col min="14364" max="14364" width="12.42578125" style="78" customWidth="1"/>
    <col min="14365" max="14367" width="12.42578125" style="78"/>
    <col min="14368" max="14369" width="8.85546875" style="78" customWidth="1"/>
    <col min="14370" max="14371" width="8.7109375" style="78" customWidth="1"/>
    <col min="14372" max="14374" width="7.42578125" style="78" customWidth="1"/>
    <col min="14375" max="14375" width="7.28515625" style="78" customWidth="1"/>
    <col min="14376" max="14376" width="8.28515625" style="78" customWidth="1"/>
    <col min="14377" max="14377" width="8.7109375" style="78" customWidth="1"/>
    <col min="14378" max="14378" width="9.42578125" style="78" customWidth="1"/>
    <col min="14379" max="14379" width="9.140625" style="78" customWidth="1"/>
    <col min="14380" max="14592" width="12.42578125" style="78"/>
    <col min="14593" max="14593" width="1.28515625" style="78" customWidth="1"/>
    <col min="14594" max="14594" width="10.28515625" style="78" customWidth="1"/>
    <col min="14595" max="14595" width="6.42578125" style="78" customWidth="1"/>
    <col min="14596" max="14596" width="11.42578125" style="78" customWidth="1"/>
    <col min="14597" max="14597" width="5.28515625" style="78" customWidth="1"/>
    <col min="14598" max="14598" width="11.7109375" style="78" customWidth="1"/>
    <col min="14599" max="14599" width="6" style="78" customWidth="1"/>
    <col min="14600" max="14600" width="11.140625" style="78" customWidth="1"/>
    <col min="14601" max="14601" width="4.85546875" style="78" customWidth="1"/>
    <col min="14602" max="14602" width="13" style="78" customWidth="1"/>
    <col min="14603" max="14603" width="5.140625" style="78" customWidth="1"/>
    <col min="14604" max="14604" width="11.7109375" style="78" customWidth="1"/>
    <col min="14605" max="14605" width="12.42578125" style="78" customWidth="1"/>
    <col min="14606" max="14606" width="12.42578125" style="78"/>
    <col min="14607" max="14607" width="14.42578125" style="78" customWidth="1"/>
    <col min="14608" max="14608" width="10" style="78" customWidth="1"/>
    <col min="14609" max="14610" width="10.42578125" style="78" customWidth="1"/>
    <col min="14611" max="14611" width="10.28515625" style="78" customWidth="1"/>
    <col min="14612" max="14612" width="11.28515625" style="78" customWidth="1"/>
    <col min="14613" max="14619" width="12.42578125" style="78"/>
    <col min="14620" max="14620" width="12.42578125" style="78" customWidth="1"/>
    <col min="14621" max="14623" width="12.42578125" style="78"/>
    <col min="14624" max="14625" width="8.85546875" style="78" customWidth="1"/>
    <col min="14626" max="14627" width="8.7109375" style="78" customWidth="1"/>
    <col min="14628" max="14630" width="7.42578125" style="78" customWidth="1"/>
    <col min="14631" max="14631" width="7.28515625" style="78" customWidth="1"/>
    <col min="14632" max="14632" width="8.28515625" style="78" customWidth="1"/>
    <col min="14633" max="14633" width="8.7109375" style="78" customWidth="1"/>
    <col min="14634" max="14634" width="9.42578125" style="78" customWidth="1"/>
    <col min="14635" max="14635" width="9.140625" style="78" customWidth="1"/>
    <col min="14636" max="14848" width="12.42578125" style="78"/>
    <col min="14849" max="14849" width="1.28515625" style="78" customWidth="1"/>
    <col min="14850" max="14850" width="10.28515625" style="78" customWidth="1"/>
    <col min="14851" max="14851" width="6.42578125" style="78" customWidth="1"/>
    <col min="14852" max="14852" width="11.42578125" style="78" customWidth="1"/>
    <col min="14853" max="14853" width="5.28515625" style="78" customWidth="1"/>
    <col min="14854" max="14854" width="11.7109375" style="78" customWidth="1"/>
    <col min="14855" max="14855" width="6" style="78" customWidth="1"/>
    <col min="14856" max="14856" width="11.140625" style="78" customWidth="1"/>
    <col min="14857" max="14857" width="4.85546875" style="78" customWidth="1"/>
    <col min="14858" max="14858" width="13" style="78" customWidth="1"/>
    <col min="14859" max="14859" width="5.140625" style="78" customWidth="1"/>
    <col min="14860" max="14860" width="11.7109375" style="78" customWidth="1"/>
    <col min="14861" max="14861" width="12.42578125" style="78" customWidth="1"/>
    <col min="14862" max="14862" width="12.42578125" style="78"/>
    <col min="14863" max="14863" width="14.42578125" style="78" customWidth="1"/>
    <col min="14864" max="14864" width="10" style="78" customWidth="1"/>
    <col min="14865" max="14866" width="10.42578125" style="78" customWidth="1"/>
    <col min="14867" max="14867" width="10.28515625" style="78" customWidth="1"/>
    <col min="14868" max="14868" width="11.28515625" style="78" customWidth="1"/>
    <col min="14869" max="14875" width="12.42578125" style="78"/>
    <col min="14876" max="14876" width="12.42578125" style="78" customWidth="1"/>
    <col min="14877" max="14879" width="12.42578125" style="78"/>
    <col min="14880" max="14881" width="8.85546875" style="78" customWidth="1"/>
    <col min="14882" max="14883" width="8.7109375" style="78" customWidth="1"/>
    <col min="14884" max="14886" width="7.42578125" style="78" customWidth="1"/>
    <col min="14887" max="14887" width="7.28515625" style="78" customWidth="1"/>
    <col min="14888" max="14888" width="8.28515625" style="78" customWidth="1"/>
    <col min="14889" max="14889" width="8.7109375" style="78" customWidth="1"/>
    <col min="14890" max="14890" width="9.42578125" style="78" customWidth="1"/>
    <col min="14891" max="14891" width="9.140625" style="78" customWidth="1"/>
    <col min="14892" max="15104" width="12.42578125" style="78"/>
    <col min="15105" max="15105" width="1.28515625" style="78" customWidth="1"/>
    <col min="15106" max="15106" width="10.28515625" style="78" customWidth="1"/>
    <col min="15107" max="15107" width="6.42578125" style="78" customWidth="1"/>
    <col min="15108" max="15108" width="11.42578125" style="78" customWidth="1"/>
    <col min="15109" max="15109" width="5.28515625" style="78" customWidth="1"/>
    <col min="15110" max="15110" width="11.7109375" style="78" customWidth="1"/>
    <col min="15111" max="15111" width="6" style="78" customWidth="1"/>
    <col min="15112" max="15112" width="11.140625" style="78" customWidth="1"/>
    <col min="15113" max="15113" width="4.85546875" style="78" customWidth="1"/>
    <col min="15114" max="15114" width="13" style="78" customWidth="1"/>
    <col min="15115" max="15115" width="5.140625" style="78" customWidth="1"/>
    <col min="15116" max="15116" width="11.7109375" style="78" customWidth="1"/>
    <col min="15117" max="15117" width="12.42578125" style="78" customWidth="1"/>
    <col min="15118" max="15118" width="12.42578125" style="78"/>
    <col min="15119" max="15119" width="14.42578125" style="78" customWidth="1"/>
    <col min="15120" max="15120" width="10" style="78" customWidth="1"/>
    <col min="15121" max="15122" width="10.42578125" style="78" customWidth="1"/>
    <col min="15123" max="15123" width="10.28515625" style="78" customWidth="1"/>
    <col min="15124" max="15124" width="11.28515625" style="78" customWidth="1"/>
    <col min="15125" max="15131" width="12.42578125" style="78"/>
    <col min="15132" max="15132" width="12.42578125" style="78" customWidth="1"/>
    <col min="15133" max="15135" width="12.42578125" style="78"/>
    <col min="15136" max="15137" width="8.85546875" style="78" customWidth="1"/>
    <col min="15138" max="15139" width="8.7109375" style="78" customWidth="1"/>
    <col min="15140" max="15142" width="7.42578125" style="78" customWidth="1"/>
    <col min="15143" max="15143" width="7.28515625" style="78" customWidth="1"/>
    <col min="15144" max="15144" width="8.28515625" style="78" customWidth="1"/>
    <col min="15145" max="15145" width="8.7109375" style="78" customWidth="1"/>
    <col min="15146" max="15146" width="9.42578125" style="78" customWidth="1"/>
    <col min="15147" max="15147" width="9.140625" style="78" customWidth="1"/>
    <col min="15148" max="15360" width="12.42578125" style="78"/>
    <col min="15361" max="15361" width="1.28515625" style="78" customWidth="1"/>
    <col min="15362" max="15362" width="10.28515625" style="78" customWidth="1"/>
    <col min="15363" max="15363" width="6.42578125" style="78" customWidth="1"/>
    <col min="15364" max="15364" width="11.42578125" style="78" customWidth="1"/>
    <col min="15365" max="15365" width="5.28515625" style="78" customWidth="1"/>
    <col min="15366" max="15366" width="11.7109375" style="78" customWidth="1"/>
    <col min="15367" max="15367" width="6" style="78" customWidth="1"/>
    <col min="15368" max="15368" width="11.140625" style="78" customWidth="1"/>
    <col min="15369" max="15369" width="4.85546875" style="78" customWidth="1"/>
    <col min="15370" max="15370" width="13" style="78" customWidth="1"/>
    <col min="15371" max="15371" width="5.140625" style="78" customWidth="1"/>
    <col min="15372" max="15372" width="11.7109375" style="78" customWidth="1"/>
    <col min="15373" max="15373" width="12.42578125" style="78" customWidth="1"/>
    <col min="15374" max="15374" width="12.42578125" style="78"/>
    <col min="15375" max="15375" width="14.42578125" style="78" customWidth="1"/>
    <col min="15376" max="15376" width="10" style="78" customWidth="1"/>
    <col min="15377" max="15378" width="10.42578125" style="78" customWidth="1"/>
    <col min="15379" max="15379" width="10.28515625" style="78" customWidth="1"/>
    <col min="15380" max="15380" width="11.28515625" style="78" customWidth="1"/>
    <col min="15381" max="15387" width="12.42578125" style="78"/>
    <col min="15388" max="15388" width="12.42578125" style="78" customWidth="1"/>
    <col min="15389" max="15391" width="12.42578125" style="78"/>
    <col min="15392" max="15393" width="8.85546875" style="78" customWidth="1"/>
    <col min="15394" max="15395" width="8.7109375" style="78" customWidth="1"/>
    <col min="15396" max="15398" width="7.42578125" style="78" customWidth="1"/>
    <col min="15399" max="15399" width="7.28515625" style="78" customWidth="1"/>
    <col min="15400" max="15400" width="8.28515625" style="78" customWidth="1"/>
    <col min="15401" max="15401" width="8.7109375" style="78" customWidth="1"/>
    <col min="15402" max="15402" width="9.42578125" style="78" customWidth="1"/>
    <col min="15403" max="15403" width="9.140625" style="78" customWidth="1"/>
    <col min="15404" max="15616" width="12.42578125" style="78"/>
    <col min="15617" max="15617" width="1.28515625" style="78" customWidth="1"/>
    <col min="15618" max="15618" width="10.28515625" style="78" customWidth="1"/>
    <col min="15619" max="15619" width="6.42578125" style="78" customWidth="1"/>
    <col min="15620" max="15620" width="11.42578125" style="78" customWidth="1"/>
    <col min="15621" max="15621" width="5.28515625" style="78" customWidth="1"/>
    <col min="15622" max="15622" width="11.7109375" style="78" customWidth="1"/>
    <col min="15623" max="15623" width="6" style="78" customWidth="1"/>
    <col min="15624" max="15624" width="11.140625" style="78" customWidth="1"/>
    <col min="15625" max="15625" width="4.85546875" style="78" customWidth="1"/>
    <col min="15626" max="15626" width="13" style="78" customWidth="1"/>
    <col min="15627" max="15627" width="5.140625" style="78" customWidth="1"/>
    <col min="15628" max="15628" width="11.7109375" style="78" customWidth="1"/>
    <col min="15629" max="15629" width="12.42578125" style="78" customWidth="1"/>
    <col min="15630" max="15630" width="12.42578125" style="78"/>
    <col min="15631" max="15631" width="14.42578125" style="78" customWidth="1"/>
    <col min="15632" max="15632" width="10" style="78" customWidth="1"/>
    <col min="15633" max="15634" width="10.42578125" style="78" customWidth="1"/>
    <col min="15635" max="15635" width="10.28515625" style="78" customWidth="1"/>
    <col min="15636" max="15636" width="11.28515625" style="78" customWidth="1"/>
    <col min="15637" max="15643" width="12.42578125" style="78"/>
    <col min="15644" max="15644" width="12.42578125" style="78" customWidth="1"/>
    <col min="15645" max="15647" width="12.42578125" style="78"/>
    <col min="15648" max="15649" width="8.85546875" style="78" customWidth="1"/>
    <col min="15650" max="15651" width="8.7109375" style="78" customWidth="1"/>
    <col min="15652" max="15654" width="7.42578125" style="78" customWidth="1"/>
    <col min="15655" max="15655" width="7.28515625" style="78" customWidth="1"/>
    <col min="15656" max="15656" width="8.28515625" style="78" customWidth="1"/>
    <col min="15657" max="15657" width="8.7109375" style="78" customWidth="1"/>
    <col min="15658" max="15658" width="9.42578125" style="78" customWidth="1"/>
    <col min="15659" max="15659" width="9.140625" style="78" customWidth="1"/>
    <col min="15660" max="15872" width="12.42578125" style="78"/>
    <col min="15873" max="15873" width="1.28515625" style="78" customWidth="1"/>
    <col min="15874" max="15874" width="10.28515625" style="78" customWidth="1"/>
    <col min="15875" max="15875" width="6.42578125" style="78" customWidth="1"/>
    <col min="15876" max="15876" width="11.42578125" style="78" customWidth="1"/>
    <col min="15877" max="15877" width="5.28515625" style="78" customWidth="1"/>
    <col min="15878" max="15878" width="11.7109375" style="78" customWidth="1"/>
    <col min="15879" max="15879" width="6" style="78" customWidth="1"/>
    <col min="15880" max="15880" width="11.140625" style="78" customWidth="1"/>
    <col min="15881" max="15881" width="4.85546875" style="78" customWidth="1"/>
    <col min="15882" max="15882" width="13" style="78" customWidth="1"/>
    <col min="15883" max="15883" width="5.140625" style="78" customWidth="1"/>
    <col min="15884" max="15884" width="11.7109375" style="78" customWidth="1"/>
    <col min="15885" max="15885" width="12.42578125" style="78" customWidth="1"/>
    <col min="15886" max="15886" width="12.42578125" style="78"/>
    <col min="15887" max="15887" width="14.42578125" style="78" customWidth="1"/>
    <col min="15888" max="15888" width="10" style="78" customWidth="1"/>
    <col min="15889" max="15890" width="10.42578125" style="78" customWidth="1"/>
    <col min="15891" max="15891" width="10.28515625" style="78" customWidth="1"/>
    <col min="15892" max="15892" width="11.28515625" style="78" customWidth="1"/>
    <col min="15893" max="15899" width="12.42578125" style="78"/>
    <col min="15900" max="15900" width="12.42578125" style="78" customWidth="1"/>
    <col min="15901" max="15903" width="12.42578125" style="78"/>
    <col min="15904" max="15905" width="8.85546875" style="78" customWidth="1"/>
    <col min="15906" max="15907" width="8.7109375" style="78" customWidth="1"/>
    <col min="15908" max="15910" width="7.42578125" style="78" customWidth="1"/>
    <col min="15911" max="15911" width="7.28515625" style="78" customWidth="1"/>
    <col min="15912" max="15912" width="8.28515625" style="78" customWidth="1"/>
    <col min="15913" max="15913" width="8.7109375" style="78" customWidth="1"/>
    <col min="15914" max="15914" width="9.42578125" style="78" customWidth="1"/>
    <col min="15915" max="15915" width="9.140625" style="78" customWidth="1"/>
    <col min="15916" max="16128" width="12.42578125" style="78"/>
    <col min="16129" max="16129" width="1.28515625" style="78" customWidth="1"/>
    <col min="16130" max="16130" width="10.28515625" style="78" customWidth="1"/>
    <col min="16131" max="16131" width="6.42578125" style="78" customWidth="1"/>
    <col min="16132" max="16132" width="11.42578125" style="78" customWidth="1"/>
    <col min="16133" max="16133" width="5.28515625" style="78" customWidth="1"/>
    <col min="16134" max="16134" width="11.7109375" style="78" customWidth="1"/>
    <col min="16135" max="16135" width="6" style="78" customWidth="1"/>
    <col min="16136" max="16136" width="11.140625" style="78" customWidth="1"/>
    <col min="16137" max="16137" width="4.85546875" style="78" customWidth="1"/>
    <col min="16138" max="16138" width="13" style="78" customWidth="1"/>
    <col min="16139" max="16139" width="5.140625" style="78" customWidth="1"/>
    <col min="16140" max="16140" width="11.7109375" style="78" customWidth="1"/>
    <col min="16141" max="16141" width="12.42578125" style="78" customWidth="1"/>
    <col min="16142" max="16142" width="12.42578125" style="78"/>
    <col min="16143" max="16143" width="14.42578125" style="78" customWidth="1"/>
    <col min="16144" max="16144" width="10" style="78" customWidth="1"/>
    <col min="16145" max="16146" width="10.42578125" style="78" customWidth="1"/>
    <col min="16147" max="16147" width="10.28515625" style="78" customWidth="1"/>
    <col min="16148" max="16148" width="11.28515625" style="78" customWidth="1"/>
    <col min="16149" max="16155" width="12.42578125" style="78"/>
    <col min="16156" max="16156" width="12.42578125" style="78" customWidth="1"/>
    <col min="16157" max="16159" width="12.42578125" style="78"/>
    <col min="16160" max="16161" width="8.85546875" style="78" customWidth="1"/>
    <col min="16162" max="16163" width="8.7109375" style="78" customWidth="1"/>
    <col min="16164" max="16166" width="7.42578125" style="78" customWidth="1"/>
    <col min="16167" max="16167" width="7.28515625" style="78" customWidth="1"/>
    <col min="16168" max="16168" width="8.28515625" style="78" customWidth="1"/>
    <col min="16169" max="16169" width="8.7109375" style="78" customWidth="1"/>
    <col min="16170" max="16170" width="9.42578125" style="78" customWidth="1"/>
    <col min="16171" max="16171" width="9.140625" style="78" customWidth="1"/>
    <col min="16172" max="16384" width="12.42578125" style="78"/>
  </cols>
  <sheetData>
    <row r="1" spans="1:25">
      <c r="B1" s="1136" t="s">
        <v>187</v>
      </c>
      <c r="C1" s="1136"/>
      <c r="D1" s="1136"/>
      <c r="E1" s="1136"/>
      <c r="F1" s="1136"/>
      <c r="G1" s="1136"/>
      <c r="H1" s="1136"/>
      <c r="I1" s="1136"/>
      <c r="J1" s="1136"/>
      <c r="K1" s="1136"/>
      <c r="L1" s="1136"/>
    </row>
    <row r="2" spans="1:25">
      <c r="C2" s="1135" t="s">
        <v>136</v>
      </c>
      <c r="D2" s="1137" t="s">
        <v>137</v>
      </c>
      <c r="E2" s="1137"/>
      <c r="F2" s="1137" t="s">
        <v>138</v>
      </c>
      <c r="G2" s="1137"/>
      <c r="H2" s="1137" t="s">
        <v>139</v>
      </c>
      <c r="I2" s="1137"/>
      <c r="J2" s="1137" t="s">
        <v>291</v>
      </c>
    </row>
    <row r="3" spans="1:25" s="70" customFormat="1" ht="16.5" customHeight="1">
      <c r="C3" s="1135"/>
      <c r="D3" s="1137"/>
      <c r="E3" s="1137"/>
      <c r="F3" s="1137"/>
      <c r="G3" s="1137"/>
      <c r="H3" s="1137"/>
      <c r="I3" s="1137"/>
      <c r="J3" s="1137"/>
      <c r="M3" s="71"/>
      <c r="Y3" s="139" t="s">
        <v>204</v>
      </c>
    </row>
    <row r="4" spans="1:25" s="70" customFormat="1" ht="16.5" customHeight="1">
      <c r="B4" s="118"/>
      <c r="C4" s="85" t="s">
        <v>141</v>
      </c>
      <c r="D4" s="1138" t="s">
        <v>142</v>
      </c>
      <c r="E4" s="1139"/>
      <c r="F4" s="1138" t="s">
        <v>203</v>
      </c>
      <c r="G4" s="1139"/>
      <c r="H4" s="1138" t="s">
        <v>144</v>
      </c>
      <c r="I4" s="1141"/>
      <c r="J4" s="355" t="s">
        <v>290</v>
      </c>
      <c r="K4" s="118"/>
      <c r="L4" s="118"/>
      <c r="M4" s="72"/>
      <c r="P4" s="73" t="s">
        <v>188</v>
      </c>
      <c r="Y4" s="73" t="s">
        <v>189</v>
      </c>
    </row>
    <row r="5" spans="1:25" ht="9" customHeight="1" thickBot="1">
      <c r="A5" s="74"/>
      <c r="B5" s="75"/>
      <c r="C5" s="76"/>
      <c r="D5" s="1140"/>
      <c r="E5" s="1140"/>
      <c r="F5" s="1140"/>
      <c r="G5" s="1140"/>
      <c r="H5" s="1142"/>
      <c r="I5" s="1142"/>
      <c r="J5" s="90" t="s">
        <v>146</v>
      </c>
      <c r="K5" s="77"/>
      <c r="L5" s="77"/>
      <c r="M5" s="77"/>
    </row>
    <row r="6" spans="1:25" ht="4.5" customHeight="1">
      <c r="A6" s="79"/>
      <c r="B6" s="79"/>
      <c r="C6" s="79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25" ht="7.5" customHeight="1">
      <c r="A7" s="79" t="s">
        <v>135</v>
      </c>
      <c r="B7" s="80"/>
      <c r="C7" s="115"/>
      <c r="D7" s="115"/>
      <c r="E7" s="115"/>
      <c r="F7" s="115"/>
      <c r="G7" s="115"/>
      <c r="H7" s="115"/>
      <c r="I7" s="115"/>
      <c r="J7" s="115"/>
      <c r="K7" s="81"/>
      <c r="L7" s="81"/>
      <c r="M7" s="82"/>
    </row>
    <row r="8" spans="1:25" ht="19.5" customHeight="1">
      <c r="A8" s="79"/>
      <c r="B8" s="83"/>
      <c r="C8" s="23" t="s">
        <v>311</v>
      </c>
      <c r="D8" s="179">
        <v>4630</v>
      </c>
      <c r="E8" s="179"/>
      <c r="F8" s="179">
        <v>9324</v>
      </c>
      <c r="G8" s="179"/>
      <c r="H8" s="179" t="e">
        <f>#REF!</f>
        <v>#REF!</v>
      </c>
      <c r="I8" s="115"/>
      <c r="J8" s="25" t="e">
        <f t="shared" ref="J8:J13" si="0">(H8-H9)/H9*100</f>
        <v>#REF!</v>
      </c>
      <c r="K8" s="81"/>
      <c r="L8" s="81"/>
      <c r="M8" s="84"/>
    </row>
    <row r="9" spans="1:25" ht="19.5" customHeight="1">
      <c r="A9" s="79"/>
      <c r="B9" s="83"/>
      <c r="C9" s="23" t="s">
        <v>287</v>
      </c>
      <c r="D9" s="179">
        <v>4383</v>
      </c>
      <c r="E9" s="179"/>
      <c r="F9" s="179">
        <v>8862</v>
      </c>
      <c r="G9" s="179"/>
      <c r="H9" s="179" t="e">
        <f>#REF!</f>
        <v>#REF!</v>
      </c>
      <c r="I9" s="115"/>
      <c r="J9" s="25" t="e">
        <f t="shared" si="0"/>
        <v>#REF!</v>
      </c>
      <c r="K9" s="81"/>
      <c r="L9" s="81"/>
      <c r="M9" s="371"/>
    </row>
    <row r="10" spans="1:25" ht="12.75" customHeight="1">
      <c r="A10" s="79"/>
      <c r="B10" s="85"/>
      <c r="C10" s="23" t="s">
        <v>283</v>
      </c>
      <c r="D10" s="142" t="e">
        <f>#REF!</f>
        <v>#REF!</v>
      </c>
      <c r="E10" s="143"/>
      <c r="F10" s="143" t="e">
        <f>#REF!</f>
        <v>#REF!</v>
      </c>
      <c r="G10" s="202"/>
      <c r="H10" s="145" t="e">
        <f>#REF!</f>
        <v>#REF!</v>
      </c>
      <c r="I10" s="323"/>
      <c r="J10" s="25" t="e">
        <f t="shared" si="0"/>
        <v>#REF!</v>
      </c>
      <c r="K10" s="87"/>
      <c r="L10" s="87"/>
      <c r="M10" s="86"/>
    </row>
    <row r="11" spans="1:25" ht="18" customHeight="1">
      <c r="A11" s="79"/>
      <c r="B11" s="88"/>
      <c r="C11" s="23" t="s">
        <v>221</v>
      </c>
      <c r="D11" s="142" t="e">
        <f>#REF!</f>
        <v>#REF!</v>
      </c>
      <c r="E11" s="143"/>
      <c r="F11" s="143" t="e">
        <f>#REF!</f>
        <v>#REF!</v>
      </c>
      <c r="G11" s="202"/>
      <c r="H11" s="145" t="e">
        <f>#REF!</f>
        <v>#REF!</v>
      </c>
      <c r="I11" s="199"/>
      <c r="J11" s="25" t="e">
        <f t="shared" si="0"/>
        <v>#REF!</v>
      </c>
      <c r="K11" s="87"/>
      <c r="L11" s="87"/>
      <c r="M11" s="89"/>
    </row>
    <row r="12" spans="1:25" ht="18" customHeight="1">
      <c r="A12" s="79"/>
      <c r="B12" s="88"/>
      <c r="C12" s="23" t="s">
        <v>219</v>
      </c>
      <c r="D12" s="142" t="e">
        <f>#REF!</f>
        <v>#REF!</v>
      </c>
      <c r="E12" s="143"/>
      <c r="F12" s="143" t="e">
        <f>#REF!</f>
        <v>#REF!</v>
      </c>
      <c r="G12" s="144"/>
      <c r="H12" s="145" t="e">
        <f>#REF!</f>
        <v>#REF!</v>
      </c>
      <c r="I12" s="144"/>
      <c r="J12" s="25" t="e">
        <f t="shared" si="0"/>
        <v>#REF!</v>
      </c>
      <c r="K12" s="87"/>
      <c r="L12" s="87"/>
      <c r="M12" s="192"/>
    </row>
    <row r="13" spans="1:25" ht="18" customHeight="1">
      <c r="A13" s="79"/>
      <c r="B13" s="88"/>
      <c r="C13" s="23" t="s">
        <v>217</v>
      </c>
      <c r="D13" s="142" t="e">
        <f>#REF!</f>
        <v>#REF!</v>
      </c>
      <c r="E13" s="143"/>
      <c r="F13" s="143" t="e">
        <f>#REF!</f>
        <v>#REF!</v>
      </c>
      <c r="G13" s="144"/>
      <c r="H13" s="145" t="e">
        <f>#REF!</f>
        <v>#REF!</v>
      </c>
      <c r="I13" s="144"/>
      <c r="J13" s="25" t="e">
        <f t="shared" si="0"/>
        <v>#REF!</v>
      </c>
      <c r="K13" s="87"/>
      <c r="L13" s="87"/>
      <c r="M13" s="186"/>
    </row>
    <row r="14" spans="1:25" ht="18" customHeight="1">
      <c r="A14" s="79"/>
      <c r="B14" s="88"/>
      <c r="C14" s="23" t="s">
        <v>210</v>
      </c>
      <c r="D14" s="142" t="e">
        <f>#REF!</f>
        <v>#REF!</v>
      </c>
      <c r="E14" s="143"/>
      <c r="F14" s="143" t="e">
        <f>#REF!</f>
        <v>#REF!</v>
      </c>
      <c r="G14" s="144"/>
      <c r="H14" s="145" t="e">
        <f>#REF!</f>
        <v>#REF!</v>
      </c>
      <c r="I14" s="144"/>
      <c r="J14" s="25" t="e">
        <f t="shared" ref="J14:J19" si="1">(H14-H15)/H15*100</f>
        <v>#REF!</v>
      </c>
      <c r="K14" s="87"/>
      <c r="L14" s="87"/>
      <c r="M14" s="153"/>
    </row>
    <row r="15" spans="1:25" ht="18" customHeight="1">
      <c r="A15" s="79"/>
      <c r="B15" s="88"/>
      <c r="C15" s="23" t="s">
        <v>208</v>
      </c>
      <c r="D15" s="142" t="e">
        <f>#REF!</f>
        <v>#REF!</v>
      </c>
      <c r="E15" s="143"/>
      <c r="F15" s="143" t="e">
        <f>#REF!</f>
        <v>#REF!</v>
      </c>
      <c r="G15" s="144"/>
      <c r="H15" s="145" t="e">
        <f>#REF!</f>
        <v>#REF!</v>
      </c>
      <c r="I15" s="144"/>
      <c r="J15" s="25" t="e">
        <f t="shared" si="1"/>
        <v>#REF!</v>
      </c>
      <c r="K15" s="87"/>
      <c r="L15" s="87"/>
      <c r="M15" s="148"/>
    </row>
    <row r="16" spans="1:25" ht="18" customHeight="1">
      <c r="A16" s="79"/>
      <c r="B16" s="88"/>
      <c r="C16" s="23" t="s">
        <v>207</v>
      </c>
      <c r="D16" s="142" t="e">
        <f>#REF!</f>
        <v>#REF!</v>
      </c>
      <c r="E16" s="143"/>
      <c r="F16" s="143" t="e">
        <f>#REF!</f>
        <v>#REF!</v>
      </c>
      <c r="G16" s="144"/>
      <c r="H16" s="145" t="e">
        <f>#REF!</f>
        <v>#REF!</v>
      </c>
      <c r="I16" s="144"/>
      <c r="J16" s="25" t="e">
        <f t="shared" si="1"/>
        <v>#REF!</v>
      </c>
      <c r="K16" s="87"/>
      <c r="L16" s="87"/>
      <c r="M16" s="141"/>
    </row>
    <row r="17" spans="1:42" ht="16.5" customHeight="1">
      <c r="A17" s="79"/>
      <c r="B17" s="88"/>
      <c r="C17" s="23" t="s">
        <v>202</v>
      </c>
      <c r="D17" s="93">
        <v>4447</v>
      </c>
      <c r="E17" s="94"/>
      <c r="F17" s="94">
        <v>8065</v>
      </c>
      <c r="G17" s="91"/>
      <c r="H17" s="94">
        <v>14889243.755874118</v>
      </c>
      <c r="I17" s="91"/>
      <c r="J17" s="25">
        <f t="shared" si="1"/>
        <v>-6.8957871879831849</v>
      </c>
      <c r="K17" s="91"/>
      <c r="L17" s="91"/>
      <c r="M17" s="92"/>
    </row>
    <row r="18" spans="1:42" ht="16.5" customHeight="1">
      <c r="A18" s="79"/>
      <c r="B18" s="88"/>
      <c r="C18" s="23" t="s">
        <v>149</v>
      </c>
      <c r="D18" s="93">
        <v>4294</v>
      </c>
      <c r="E18" s="94"/>
      <c r="F18" s="94">
        <v>7571</v>
      </c>
      <c r="G18" s="91"/>
      <c r="H18" s="94">
        <v>15992019.379334021</v>
      </c>
      <c r="I18" s="91"/>
      <c r="J18" s="25">
        <f t="shared" si="1"/>
        <v>12.068021646567477</v>
      </c>
      <c r="K18" s="91"/>
      <c r="L18" s="91"/>
      <c r="M18" s="92"/>
    </row>
    <row r="19" spans="1:42" ht="16.5" customHeight="1">
      <c r="A19" s="79"/>
      <c r="B19" s="88"/>
      <c r="C19" s="23" t="s">
        <v>150</v>
      </c>
      <c r="D19" s="93">
        <v>4242</v>
      </c>
      <c r="E19" s="94"/>
      <c r="F19" s="94">
        <v>7344</v>
      </c>
      <c r="G19" s="91"/>
      <c r="H19" s="94">
        <v>14269922.092288349</v>
      </c>
      <c r="I19" s="91"/>
      <c r="J19" s="25">
        <f t="shared" si="1"/>
        <v>2.0667536414119438</v>
      </c>
      <c r="K19" s="91"/>
      <c r="L19" s="91"/>
      <c r="M19" s="92"/>
    </row>
    <row r="20" spans="1:42" ht="15.75" customHeight="1">
      <c r="A20" s="79"/>
      <c r="B20" s="88"/>
      <c r="C20" s="23" t="s">
        <v>151</v>
      </c>
      <c r="D20" s="93">
        <v>4260</v>
      </c>
      <c r="E20" s="94"/>
      <c r="F20" s="94">
        <v>7348</v>
      </c>
      <c r="G20" s="91"/>
      <c r="H20" s="95">
        <v>13980969.888022928</v>
      </c>
      <c r="I20" s="91"/>
      <c r="J20" s="25">
        <f t="shared" ref="J20:J26" si="2">(H20-H21)/H21*100</f>
        <v>-5.949587419681909</v>
      </c>
      <c r="K20" s="91"/>
      <c r="L20" s="91"/>
      <c r="M20" s="92"/>
    </row>
    <row r="21" spans="1:42" ht="16.5" customHeight="1">
      <c r="A21" s="79"/>
      <c r="B21" s="88"/>
      <c r="C21" s="23" t="s">
        <v>152</v>
      </c>
      <c r="D21" s="93">
        <v>4170</v>
      </c>
      <c r="E21" s="94"/>
      <c r="F21" s="94">
        <v>7235</v>
      </c>
      <c r="G21" s="91"/>
      <c r="H21" s="95">
        <v>14865399.84721845</v>
      </c>
      <c r="I21" s="91"/>
      <c r="J21" s="25">
        <f t="shared" si="2"/>
        <v>-4.9310530818833263</v>
      </c>
      <c r="K21" s="91"/>
      <c r="L21" s="91"/>
      <c r="M21" s="92"/>
    </row>
    <row r="22" spans="1:42" ht="14.25" customHeight="1">
      <c r="A22" s="74"/>
      <c r="B22" s="77"/>
      <c r="C22" s="23" t="s">
        <v>153</v>
      </c>
      <c r="D22" s="27">
        <v>4167</v>
      </c>
      <c r="E22" s="96"/>
      <c r="F22" s="27">
        <v>7223</v>
      </c>
      <c r="G22" s="97"/>
      <c r="H22" s="95">
        <v>15636441.055797208</v>
      </c>
      <c r="I22" s="98"/>
      <c r="J22" s="25">
        <f t="shared" si="2"/>
        <v>0.67251410635423003</v>
      </c>
      <c r="K22" s="98"/>
      <c r="L22" s="98"/>
      <c r="M22" s="97"/>
      <c r="N22" s="140" t="s">
        <v>205</v>
      </c>
      <c r="O22" s="99" t="s">
        <v>190</v>
      </c>
      <c r="P22" s="100"/>
      <c r="Q22" s="100"/>
      <c r="R22" s="100"/>
      <c r="S22" s="100"/>
      <c r="T22" s="100"/>
      <c r="U22" s="100"/>
      <c r="V22" s="97"/>
      <c r="W22" s="99" t="s">
        <v>191</v>
      </c>
      <c r="X22" s="99" t="s">
        <v>192</v>
      </c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</row>
    <row r="23" spans="1:42" ht="13.5" customHeight="1">
      <c r="A23" s="74"/>
      <c r="B23" s="77"/>
      <c r="C23" s="23" t="s">
        <v>154</v>
      </c>
      <c r="D23" s="27">
        <v>3939</v>
      </c>
      <c r="E23" s="96"/>
      <c r="F23" s="27">
        <v>7008</v>
      </c>
      <c r="G23" s="97"/>
      <c r="H23" s="95">
        <v>15531986.2572204</v>
      </c>
      <c r="I23" s="98"/>
      <c r="J23" s="25">
        <f t="shared" si="2"/>
        <v>-6.2776207025254811</v>
      </c>
      <c r="K23" s="98"/>
      <c r="L23" s="98"/>
      <c r="M23" s="97"/>
      <c r="N23" s="101" t="s">
        <v>144</v>
      </c>
      <c r="O23" s="86" t="s">
        <v>145</v>
      </c>
      <c r="P23" s="100"/>
      <c r="Q23" s="100"/>
      <c r="R23" s="100"/>
      <c r="S23" s="100"/>
      <c r="T23" s="100"/>
      <c r="U23" s="100"/>
      <c r="V23" s="97"/>
      <c r="W23" s="99"/>
      <c r="X23" s="99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</row>
    <row r="24" spans="1:42" ht="24.95" customHeight="1">
      <c r="A24" s="74"/>
      <c r="B24" s="77"/>
      <c r="C24" s="23" t="s">
        <v>155</v>
      </c>
      <c r="D24" s="27">
        <v>4209</v>
      </c>
      <c r="E24" s="96"/>
      <c r="F24" s="27">
        <v>7626</v>
      </c>
      <c r="G24" s="98"/>
      <c r="H24" s="67">
        <v>16572334.562614899</v>
      </c>
      <c r="I24" s="19"/>
      <c r="J24" s="25">
        <f t="shared" si="2"/>
        <v>7.4114167800629653</v>
      </c>
      <c r="K24" s="98"/>
      <c r="L24" s="98"/>
      <c r="M24" s="102" t="s">
        <v>183</v>
      </c>
      <c r="N24" s="67">
        <f>H33/1000</f>
        <v>11938.109627999998</v>
      </c>
      <c r="O24" s="103"/>
      <c r="P24" s="191" t="s">
        <v>218</v>
      </c>
      <c r="Q24" s="100"/>
      <c r="R24" s="100"/>
      <c r="S24" s="100"/>
      <c r="T24" s="100"/>
      <c r="U24" s="100"/>
      <c r="V24" s="102" t="s">
        <v>162</v>
      </c>
      <c r="W24" s="67">
        <f>H33/1000</f>
        <v>11938.109627999998</v>
      </c>
      <c r="X24" s="104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</row>
    <row r="25" spans="1:42" ht="24.95" customHeight="1">
      <c r="A25" s="74"/>
      <c r="B25" s="23"/>
      <c r="C25" s="102" t="s">
        <v>156</v>
      </c>
      <c r="D25" s="27">
        <v>4188</v>
      </c>
      <c r="E25" s="27"/>
      <c r="F25" s="27">
        <v>7707</v>
      </c>
      <c r="G25" s="24"/>
      <c r="H25" s="150">
        <v>15428839</v>
      </c>
      <c r="I25" s="67"/>
      <c r="J25" s="25">
        <f t="shared" si="2"/>
        <v>17.370829062646237</v>
      </c>
      <c r="K25" s="24"/>
      <c r="L25" s="24"/>
      <c r="M25" s="102" t="s">
        <v>184</v>
      </c>
      <c r="N25" s="67">
        <f>H31/1000</f>
        <v>13298.277193</v>
      </c>
      <c r="O25" s="105">
        <f t="shared" ref="O25:O31" si="3">(N25-N24)/N24*100</f>
        <v>11.393491996503567</v>
      </c>
      <c r="V25" s="102" t="s">
        <v>161</v>
      </c>
      <c r="W25" s="67">
        <f>H31/1000</f>
        <v>13298.277193</v>
      </c>
      <c r="X25" s="105">
        <f t="shared" ref="X25:X31" si="4">(W25-W24)/W24*100</f>
        <v>11.393491996503567</v>
      </c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</row>
    <row r="26" spans="1:42" s="9" customFormat="1" ht="24.95" customHeight="1">
      <c r="A26" s="74"/>
      <c r="B26" s="102"/>
      <c r="C26" s="102" t="s">
        <v>157</v>
      </c>
      <c r="D26" s="106">
        <v>4186</v>
      </c>
      <c r="E26" s="106"/>
      <c r="F26" s="106">
        <v>7738</v>
      </c>
      <c r="G26" s="107"/>
      <c r="H26" s="67">
        <v>13145377.878999999</v>
      </c>
      <c r="I26" s="67"/>
      <c r="J26" s="25">
        <f t="shared" si="2"/>
        <v>-0.21427785226113355</v>
      </c>
      <c r="K26" s="107"/>
      <c r="L26" s="107"/>
      <c r="M26" s="102" t="s">
        <v>185</v>
      </c>
      <c r="N26" s="67">
        <f>H30/1000</f>
        <v>14236.687419000002</v>
      </c>
      <c r="O26" s="105">
        <f t="shared" si="3"/>
        <v>7.0566300610274979</v>
      </c>
      <c r="V26" s="102" t="s">
        <v>160</v>
      </c>
      <c r="W26" s="67">
        <f>H30/1000</f>
        <v>14236.687419000002</v>
      </c>
      <c r="X26" s="105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>
      <c r="A27" s="74"/>
      <c r="B27" s="23"/>
      <c r="C27" s="102" t="s">
        <v>158</v>
      </c>
      <c r="D27" s="27">
        <v>4405</v>
      </c>
      <c r="E27" s="27"/>
      <c r="F27" s="27">
        <v>8648</v>
      </c>
      <c r="G27" s="24"/>
      <c r="H27" s="67">
        <v>13173605.999</v>
      </c>
      <c r="I27" s="67"/>
      <c r="J27" s="25">
        <f>(H27-H29)/H29*100</f>
        <v>-3.0503889006886364</v>
      </c>
      <c r="K27" s="24"/>
      <c r="L27" s="24"/>
      <c r="M27" s="102" t="s">
        <v>186</v>
      </c>
      <c r="N27" s="67">
        <f>H29/1000</f>
        <v>13588.095763999998</v>
      </c>
      <c r="O27" s="105">
        <f t="shared" si="3"/>
        <v>-4.5557764661911886</v>
      </c>
      <c r="V27" s="102" t="s">
        <v>159</v>
      </c>
      <c r="W27" s="152">
        <f>H29/1000</f>
        <v>13588.095763999998</v>
      </c>
      <c r="X27" s="105">
        <f t="shared" si="4"/>
        <v>-4.5557764661911886</v>
      </c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</row>
    <row r="28" spans="1:42" ht="24.95" customHeight="1">
      <c r="B28" s="102"/>
      <c r="C28" s="108"/>
      <c r="D28" s="106"/>
      <c r="E28" s="106"/>
      <c r="F28" s="106"/>
      <c r="G28" s="107"/>
      <c r="H28" s="24"/>
      <c r="I28" s="24"/>
      <c r="J28" s="105"/>
      <c r="K28" s="107"/>
      <c r="L28" s="107"/>
      <c r="M28" s="169" t="s">
        <v>292</v>
      </c>
      <c r="N28" s="152">
        <f>H27/1000</f>
        <v>13173.605998999999</v>
      </c>
      <c r="O28" s="105">
        <f t="shared" si="3"/>
        <v>-3.0503889006886347</v>
      </c>
      <c r="P28" s="70"/>
      <c r="Q28" s="70"/>
      <c r="R28" s="70"/>
      <c r="S28" s="70"/>
      <c r="T28" s="70"/>
      <c r="U28" s="70"/>
      <c r="V28" s="169" t="s">
        <v>292</v>
      </c>
      <c r="W28" s="152">
        <f>H27/1000</f>
        <v>13173.605998999999</v>
      </c>
      <c r="X28" s="105">
        <f t="shared" si="4"/>
        <v>-3.0503889006886347</v>
      </c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</row>
    <row r="29" spans="1:42" ht="24.95" customHeight="1">
      <c r="B29" s="102"/>
      <c r="C29" s="102" t="s">
        <v>159</v>
      </c>
      <c r="D29" s="106">
        <v>4200</v>
      </c>
      <c r="E29" s="106"/>
      <c r="F29" s="106">
        <v>8652</v>
      </c>
      <c r="G29" s="107"/>
      <c r="H29" s="67">
        <v>13588095.763999999</v>
      </c>
      <c r="I29" s="67"/>
      <c r="J29" s="25">
        <f>(H29-H30)/H30*100</f>
        <v>-4.5557764661911833</v>
      </c>
      <c r="K29" s="107"/>
      <c r="L29" s="107"/>
      <c r="M29" s="169" t="s">
        <v>293</v>
      </c>
      <c r="N29" s="152">
        <f>H26/1000</f>
        <v>13145.377879</v>
      </c>
      <c r="O29" s="105">
        <f t="shared" si="3"/>
        <v>-0.21427785226112384</v>
      </c>
      <c r="P29" s="135" t="s">
        <v>197</v>
      </c>
      <c r="Q29" s="70"/>
      <c r="R29" s="70"/>
      <c r="S29" s="70"/>
      <c r="T29" s="70"/>
      <c r="U29" s="70"/>
      <c r="V29" s="169" t="s">
        <v>293</v>
      </c>
      <c r="W29" s="152">
        <f>H26/1000</f>
        <v>13145.377879</v>
      </c>
      <c r="X29" s="105">
        <f t="shared" si="4"/>
        <v>-0.21427785226112384</v>
      </c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</row>
    <row r="30" spans="1:42" ht="24.95" customHeight="1">
      <c r="B30" s="102"/>
      <c r="C30" s="102" t="s">
        <v>160</v>
      </c>
      <c r="D30" s="106">
        <v>4121</v>
      </c>
      <c r="E30" s="106"/>
      <c r="F30" s="106">
        <v>8911</v>
      </c>
      <c r="G30" s="107"/>
      <c r="H30" s="67">
        <v>14236687.419000002</v>
      </c>
      <c r="I30" s="67"/>
      <c r="J30" s="25">
        <f>(H30-H31)/H31*100</f>
        <v>7.056630061027497</v>
      </c>
      <c r="K30" s="107"/>
      <c r="L30" s="107"/>
      <c r="M30" s="169" t="s">
        <v>294</v>
      </c>
      <c r="N30" s="152">
        <f>H25/1000</f>
        <v>15428.839</v>
      </c>
      <c r="O30" s="105">
        <f t="shared" si="3"/>
        <v>17.37082906264623</v>
      </c>
      <c r="P30" s="70" t="s">
        <v>198</v>
      </c>
      <c r="Q30" s="70"/>
      <c r="R30" s="70"/>
      <c r="S30" s="70"/>
      <c r="T30" s="70"/>
      <c r="U30" s="70"/>
      <c r="V30" s="169" t="s">
        <v>294</v>
      </c>
      <c r="W30" s="152">
        <f>H25/1000</f>
        <v>15428.839</v>
      </c>
      <c r="X30" s="105">
        <f t="shared" si="4"/>
        <v>17.37082906264623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</row>
    <row r="31" spans="1:42" ht="24.95" customHeight="1">
      <c r="B31" s="102"/>
      <c r="C31" s="102" t="s">
        <v>161</v>
      </c>
      <c r="D31" s="106">
        <v>4018</v>
      </c>
      <c r="E31" s="106"/>
      <c r="F31" s="106">
        <v>8862</v>
      </c>
      <c r="G31" s="107"/>
      <c r="H31" s="67">
        <v>13298277.193</v>
      </c>
      <c r="I31" s="67"/>
      <c r="J31" s="25">
        <f>(H31-H33)/H33*100</f>
        <v>11.393491996503565</v>
      </c>
      <c r="K31" s="107"/>
      <c r="L31" s="107"/>
      <c r="M31" s="362" t="s">
        <v>295</v>
      </c>
      <c r="N31" s="152">
        <f>H24/1000</f>
        <v>16572.334562614898</v>
      </c>
      <c r="O31" s="105">
        <f t="shared" si="3"/>
        <v>7.4114167800629627</v>
      </c>
      <c r="P31" s="70" t="s">
        <v>199</v>
      </c>
      <c r="Q31" s="70"/>
      <c r="R31" s="70"/>
      <c r="S31" s="70"/>
      <c r="T31" s="70"/>
      <c r="U31" s="70"/>
      <c r="V31" s="362" t="s">
        <v>295</v>
      </c>
      <c r="W31" s="152">
        <f>H24/1000</f>
        <v>16572.334562614898</v>
      </c>
      <c r="X31" s="105">
        <f t="shared" si="4"/>
        <v>7.4114167800629627</v>
      </c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</row>
    <row r="32" spans="1:42" ht="24.95" customHeight="1">
      <c r="B32" s="102"/>
      <c r="C32" s="102"/>
      <c r="D32" s="107"/>
      <c r="E32" s="107"/>
      <c r="F32" s="107"/>
      <c r="G32" s="107"/>
      <c r="H32" s="67"/>
      <c r="I32" s="67"/>
      <c r="J32" s="25"/>
      <c r="K32" s="107"/>
      <c r="L32" s="107"/>
      <c r="M32" s="363" t="s">
        <v>296</v>
      </c>
      <c r="N32" s="152">
        <f>H23/1000</f>
        <v>15531.9862572204</v>
      </c>
      <c r="O32" s="105">
        <f>J23</f>
        <v>-6.2776207025254811</v>
      </c>
      <c r="P32" s="1136" t="s">
        <v>201</v>
      </c>
      <c r="Q32" s="1136"/>
      <c r="R32" s="1136"/>
      <c r="S32" s="1136"/>
      <c r="T32" s="1136"/>
      <c r="U32" s="1136"/>
      <c r="V32" s="362" t="s">
        <v>296</v>
      </c>
      <c r="W32" s="152">
        <f>H23/1000</f>
        <v>15531.9862572204</v>
      </c>
      <c r="X32" s="105">
        <f>J23</f>
        <v>-6.2776207025254811</v>
      </c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</row>
    <row r="33" spans="1:43" ht="24.95" customHeight="1">
      <c r="B33" s="102"/>
      <c r="C33" s="102" t="s">
        <v>162</v>
      </c>
      <c r="D33" s="107">
        <v>4048</v>
      </c>
      <c r="E33" s="107"/>
      <c r="F33" s="107">
        <v>8930</v>
      </c>
      <c r="G33" s="107"/>
      <c r="H33" s="67">
        <v>11938109.627999999</v>
      </c>
      <c r="I33" s="67"/>
      <c r="J33" s="109"/>
      <c r="K33" s="107"/>
      <c r="L33" s="107"/>
      <c r="M33" s="363" t="s">
        <v>297</v>
      </c>
      <c r="N33" s="185">
        <f>H22/1000</f>
        <v>15636.441055797208</v>
      </c>
      <c r="O33" s="105">
        <f>J22</f>
        <v>0.67251410635423003</v>
      </c>
      <c r="P33" s="70" t="s">
        <v>200</v>
      </c>
      <c r="Q33" s="70"/>
      <c r="R33" s="70"/>
      <c r="S33" s="70"/>
      <c r="T33" s="70"/>
      <c r="U33" s="70"/>
      <c r="V33" s="362" t="s">
        <v>297</v>
      </c>
      <c r="W33" s="111">
        <f>H22/1000</f>
        <v>15636.441055797208</v>
      </c>
      <c r="X33" s="105">
        <f>J22</f>
        <v>0.67251410635423003</v>
      </c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</row>
    <row r="34" spans="1:43" ht="10.5" customHeight="1" thickBot="1">
      <c r="A34" s="112"/>
      <c r="B34" s="112"/>
      <c r="C34" s="113"/>
      <c r="D34" s="114"/>
      <c r="E34" s="114"/>
      <c r="F34" s="114"/>
      <c r="G34" s="114"/>
      <c r="H34" s="114"/>
      <c r="I34" s="114"/>
      <c r="J34" s="114"/>
      <c r="K34" s="115"/>
      <c r="L34" s="115"/>
      <c r="M34" s="363" t="s">
        <v>298</v>
      </c>
      <c r="N34" s="110">
        <f>H21/1000</f>
        <v>14865.39984721845</v>
      </c>
      <c r="O34" s="105">
        <f>J21</f>
        <v>-4.9310530818833263</v>
      </c>
      <c r="P34" s="70"/>
      <c r="Q34" s="70"/>
      <c r="R34" s="70"/>
      <c r="S34" s="70"/>
      <c r="T34" s="70"/>
      <c r="U34" s="70"/>
      <c r="V34" s="362" t="s">
        <v>298</v>
      </c>
      <c r="W34" s="111">
        <f>H21/1000</f>
        <v>14865.39984721845</v>
      </c>
      <c r="X34" s="105">
        <f>J21</f>
        <v>-4.9310530818833263</v>
      </c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</row>
    <row r="35" spans="1:43">
      <c r="A35" s="112"/>
      <c r="D35" s="70"/>
      <c r="E35" s="70"/>
      <c r="F35" s="70"/>
      <c r="G35" s="70"/>
      <c r="H35" s="70"/>
      <c r="I35" s="70"/>
      <c r="J35" s="70"/>
      <c r="K35" s="115"/>
      <c r="L35" s="115"/>
      <c r="M35" s="363" t="s">
        <v>299</v>
      </c>
      <c r="N35" s="110">
        <f>H20/1000</f>
        <v>13980.969888022928</v>
      </c>
      <c r="O35" s="105">
        <f>J20</f>
        <v>-5.949587419681909</v>
      </c>
      <c r="P35" s="70"/>
      <c r="Q35" s="70"/>
      <c r="R35" s="70"/>
      <c r="S35" s="70"/>
      <c r="T35" s="70"/>
      <c r="U35" s="70"/>
      <c r="V35" s="362" t="s">
        <v>299</v>
      </c>
      <c r="W35" s="111">
        <f>H20/1000</f>
        <v>13980.969888022928</v>
      </c>
      <c r="X35" s="105">
        <f>J20</f>
        <v>-5.949587419681909</v>
      </c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</row>
    <row r="36" spans="1:43">
      <c r="A36" s="112"/>
      <c r="D36" s="70"/>
      <c r="E36" s="70"/>
      <c r="F36" s="70"/>
      <c r="G36" s="70"/>
      <c r="H36" s="70"/>
      <c r="I36" s="70"/>
      <c r="J36" s="70"/>
      <c r="K36" s="115"/>
      <c r="L36" s="115"/>
      <c r="M36" s="363" t="s">
        <v>300</v>
      </c>
      <c r="N36" s="110">
        <f>H19/1000</f>
        <v>14269.922092288349</v>
      </c>
      <c r="O36" s="105">
        <f>J19</f>
        <v>2.0667536414119438</v>
      </c>
      <c r="P36" s="70"/>
      <c r="Q36" s="70"/>
      <c r="R36" s="70"/>
      <c r="S36" s="70"/>
      <c r="T36" s="70"/>
      <c r="U36" s="70"/>
      <c r="V36" s="362" t="s">
        <v>300</v>
      </c>
      <c r="W36" s="111">
        <f>H19/1000</f>
        <v>14269.922092288349</v>
      </c>
      <c r="X36" s="105">
        <f>J19</f>
        <v>2.0667536414119438</v>
      </c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</row>
    <row r="37" spans="1:43">
      <c r="A37" s="112"/>
      <c r="D37" s="70"/>
      <c r="E37" s="70"/>
      <c r="F37" s="70"/>
      <c r="G37" s="70"/>
      <c r="H37" s="70"/>
      <c r="I37" s="70"/>
      <c r="J37" s="70"/>
      <c r="K37" s="115"/>
      <c r="L37" s="115"/>
      <c r="M37" s="363" t="s">
        <v>301</v>
      </c>
      <c r="N37" s="110">
        <f>H18/1000</f>
        <v>15992.019379334022</v>
      </c>
      <c r="O37" s="116">
        <f>J18</f>
        <v>12.068021646567477</v>
      </c>
      <c r="P37" s="70"/>
      <c r="Q37" s="70"/>
      <c r="R37" s="70"/>
      <c r="S37" s="70"/>
      <c r="T37" s="70"/>
      <c r="U37" s="70"/>
      <c r="V37" s="362" t="s">
        <v>301</v>
      </c>
      <c r="W37" s="111">
        <f>H18/1000</f>
        <v>15992.019379334022</v>
      </c>
      <c r="X37" s="116">
        <f>J18</f>
        <v>12.068021646567477</v>
      </c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</row>
    <row r="38" spans="1:43">
      <c r="A38" s="112"/>
      <c r="D38" s="70"/>
      <c r="E38" s="70"/>
      <c r="F38" s="70"/>
      <c r="G38" s="70"/>
      <c r="H38" s="70"/>
      <c r="I38" s="70"/>
      <c r="J38" s="70"/>
      <c r="K38" s="115"/>
      <c r="L38" s="115"/>
      <c r="M38" s="363" t="s">
        <v>302</v>
      </c>
      <c r="N38" s="110">
        <f>H17/1000</f>
        <v>14889.243755874119</v>
      </c>
      <c r="O38" s="116">
        <f>J17</f>
        <v>-6.8957871879831849</v>
      </c>
      <c r="P38" s="70"/>
      <c r="Q38" s="70"/>
      <c r="R38" s="70"/>
      <c r="S38" s="70"/>
      <c r="T38" s="70"/>
      <c r="U38" s="70"/>
      <c r="V38" s="364" t="s">
        <v>302</v>
      </c>
      <c r="W38" s="111">
        <f>H17/1000</f>
        <v>14889.243755874119</v>
      </c>
      <c r="X38" s="116">
        <f>J17</f>
        <v>-6.8957871879831849</v>
      </c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</row>
    <row r="39" spans="1:43">
      <c r="A39" s="112"/>
      <c r="D39" s="70"/>
      <c r="E39" s="70"/>
      <c r="F39" s="70"/>
      <c r="G39" s="70"/>
      <c r="H39" s="70"/>
      <c r="I39" s="70"/>
      <c r="J39" s="70"/>
      <c r="K39" s="115"/>
      <c r="L39" s="115"/>
      <c r="M39" s="363" t="s">
        <v>303</v>
      </c>
      <c r="N39" s="110" t="e">
        <f>H16/1000</f>
        <v>#REF!</v>
      </c>
      <c r="O39" s="116" t="e">
        <f>J16</f>
        <v>#REF!</v>
      </c>
      <c r="P39" s="70"/>
      <c r="Q39" s="70"/>
      <c r="R39" s="70"/>
      <c r="S39" s="70"/>
      <c r="T39" s="70"/>
      <c r="U39" s="70"/>
      <c r="V39" s="364" t="s">
        <v>303</v>
      </c>
      <c r="W39" s="111" t="e">
        <f>H16/1000</f>
        <v>#REF!</v>
      </c>
      <c r="X39" s="116" t="e">
        <f>J16</f>
        <v>#REF!</v>
      </c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</row>
    <row r="40" spans="1:43">
      <c r="D40" s="70"/>
      <c r="E40" s="70"/>
      <c r="F40" s="70"/>
      <c r="G40" s="70"/>
      <c r="H40" s="70"/>
      <c r="I40" s="70"/>
      <c r="J40" s="70"/>
      <c r="K40" s="70"/>
      <c r="L40" s="70"/>
      <c r="M40" s="363" t="s">
        <v>304</v>
      </c>
      <c r="N40" s="110" t="e">
        <f>H15/1000</f>
        <v>#REF!</v>
      </c>
      <c r="O40" s="116" t="e">
        <f>J15</f>
        <v>#REF!</v>
      </c>
      <c r="P40" s="70"/>
      <c r="Q40" s="70"/>
      <c r="R40" s="70"/>
      <c r="S40" s="70"/>
      <c r="T40" s="70"/>
      <c r="U40" s="70"/>
      <c r="V40" s="364" t="s">
        <v>304</v>
      </c>
      <c r="W40" s="111" t="e">
        <f>H15/1000</f>
        <v>#REF!</v>
      </c>
      <c r="X40" s="116" t="e">
        <f>J15</f>
        <v>#REF!</v>
      </c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</row>
    <row r="41" spans="1:43" s="70" customForma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363" t="s">
        <v>305</v>
      </c>
      <c r="N41" s="110" t="e">
        <f>H14/1000</f>
        <v>#REF!</v>
      </c>
      <c r="O41" s="116" t="e">
        <f>J14</f>
        <v>#REF!</v>
      </c>
      <c r="V41" s="364" t="s">
        <v>305</v>
      </c>
      <c r="W41" s="111" t="e">
        <f>H14/1000</f>
        <v>#REF!</v>
      </c>
      <c r="X41" s="116" t="e">
        <f>J14</f>
        <v>#REF!</v>
      </c>
    </row>
    <row r="42" spans="1:43" s="70" customFormat="1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363" t="s">
        <v>306</v>
      </c>
      <c r="N42" s="110" t="e">
        <f>H13/1000</f>
        <v>#REF!</v>
      </c>
      <c r="O42" s="116" t="e">
        <f>J13</f>
        <v>#REF!</v>
      </c>
      <c r="V42" s="364" t="s">
        <v>306</v>
      </c>
      <c r="W42" s="111" t="e">
        <f>H13/1000</f>
        <v>#REF!</v>
      </c>
      <c r="X42" s="116" t="e">
        <f>J13</f>
        <v>#REF!</v>
      </c>
    </row>
    <row r="43" spans="1:43" s="70" customFormat="1">
      <c r="A43" s="74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363" t="s">
        <v>307</v>
      </c>
      <c r="N43" s="110" t="e">
        <f>H12/1000</f>
        <v>#REF!</v>
      </c>
      <c r="O43" s="116" t="e">
        <f>J12</f>
        <v>#REF!</v>
      </c>
      <c r="V43" s="364" t="s">
        <v>307</v>
      </c>
      <c r="W43" s="111" t="e">
        <f>H12/1000</f>
        <v>#REF!</v>
      </c>
      <c r="X43" s="116" t="e">
        <f>J12</f>
        <v>#REF!</v>
      </c>
    </row>
    <row r="44" spans="1:43" s="70" customFormat="1">
      <c r="A44" s="79"/>
      <c r="B44" s="79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363" t="s">
        <v>308</v>
      </c>
      <c r="N44" s="110" t="e">
        <f>H11/1000</f>
        <v>#REF!</v>
      </c>
      <c r="O44" s="116" t="e">
        <f>J11</f>
        <v>#REF!</v>
      </c>
      <c r="V44" s="364" t="s">
        <v>308</v>
      </c>
      <c r="W44" s="111" t="e">
        <f>H11/1000</f>
        <v>#REF!</v>
      </c>
      <c r="X44" s="116" t="e">
        <f>J11</f>
        <v>#REF!</v>
      </c>
    </row>
    <row r="45" spans="1:43" s="130" customFormat="1" ht="30" customHeight="1">
      <c r="A45" s="133"/>
      <c r="B45" s="133"/>
      <c r="C45" s="133"/>
      <c r="D45" s="102"/>
      <c r="E45" s="102"/>
      <c r="F45" s="102"/>
      <c r="G45" s="102"/>
      <c r="H45" s="102"/>
      <c r="I45" s="102"/>
      <c r="J45" s="102"/>
      <c r="K45" s="102"/>
      <c r="L45" s="102"/>
      <c r="M45" s="363" t="s">
        <v>309</v>
      </c>
      <c r="N45" s="331" t="e">
        <f>H10/1000</f>
        <v>#REF!</v>
      </c>
      <c r="O45" s="332" t="e">
        <f>J10</f>
        <v>#REF!</v>
      </c>
      <c r="V45" s="365" t="s">
        <v>309</v>
      </c>
      <c r="W45" s="131" t="e">
        <f>H10/1000</f>
        <v>#REF!</v>
      </c>
      <c r="X45" s="332" t="e">
        <f>J10</f>
        <v>#REF!</v>
      </c>
    </row>
    <row r="46" spans="1:43" s="130" customFormat="1" ht="30" customHeight="1">
      <c r="A46" s="133"/>
      <c r="B46" s="133"/>
      <c r="C46" s="133"/>
      <c r="D46" s="102"/>
      <c r="E46" s="102"/>
      <c r="F46" s="102"/>
      <c r="G46" s="102"/>
      <c r="H46" s="102"/>
      <c r="I46" s="102"/>
      <c r="J46" s="102"/>
      <c r="K46" s="102"/>
      <c r="L46" s="102"/>
      <c r="M46" s="363" t="s">
        <v>310</v>
      </c>
      <c r="N46" s="331" t="e">
        <f>H9/1000</f>
        <v>#REF!</v>
      </c>
      <c r="O46" s="332" t="e">
        <f>J9</f>
        <v>#REF!</v>
      </c>
      <c r="V46" s="363" t="s">
        <v>310</v>
      </c>
      <c r="W46" s="331" t="e">
        <f>H9/1000</f>
        <v>#REF!</v>
      </c>
      <c r="X46" s="332" t="e">
        <f>J9</f>
        <v>#REF!</v>
      </c>
    </row>
    <row r="47" spans="1:43" s="70" customFormat="1" ht="30" customHeight="1">
      <c r="A47" s="163"/>
      <c r="B47" s="158"/>
      <c r="C47" s="164"/>
      <c r="D47" s="79"/>
      <c r="E47" s="79"/>
      <c r="F47" s="79"/>
      <c r="G47" s="79"/>
      <c r="H47" s="79"/>
      <c r="I47" s="79"/>
      <c r="J47" s="79"/>
      <c r="K47" s="79"/>
      <c r="L47" s="156"/>
      <c r="M47" s="363" t="s">
        <v>319</v>
      </c>
      <c r="N47" s="331" t="e">
        <f>H8/1000</f>
        <v>#REF!</v>
      </c>
      <c r="O47" s="332" t="e">
        <f>J8</f>
        <v>#REF!</v>
      </c>
      <c r="V47" s="363" t="s">
        <v>319</v>
      </c>
      <c r="W47" s="131" t="e">
        <f>H8/1000</f>
        <v>#REF!</v>
      </c>
      <c r="X47" s="332" t="e">
        <f>J8</f>
        <v>#REF!</v>
      </c>
      <c r="AD47" s="33"/>
      <c r="AE47" s="33"/>
      <c r="AF47" s="117"/>
      <c r="AG47" s="165"/>
      <c r="AH47" s="165"/>
      <c r="AI47" s="165"/>
      <c r="AJ47" s="165"/>
      <c r="AK47" s="166"/>
      <c r="AL47" s="166"/>
      <c r="AM47" s="167"/>
      <c r="AN47" s="167"/>
      <c r="AO47" s="167"/>
      <c r="AP47" s="167"/>
      <c r="AQ47" s="166"/>
    </row>
    <row r="48" spans="1:43" s="118" customFormat="1" ht="28.5" customHeight="1">
      <c r="A48" s="158"/>
      <c r="B48" s="158"/>
      <c r="C48" s="158"/>
      <c r="D48" s="102"/>
      <c r="E48" s="102"/>
      <c r="F48" s="102"/>
      <c r="G48" s="102"/>
      <c r="H48" s="102"/>
      <c r="I48" s="102"/>
      <c r="J48" s="102"/>
      <c r="K48" s="102"/>
      <c r="L48" s="102"/>
      <c r="M48" s="134"/>
      <c r="AD48" s="119"/>
      <c r="AE48" s="119"/>
      <c r="AF48" s="120"/>
      <c r="AG48" s="121"/>
      <c r="AH48" s="121"/>
      <c r="AI48" s="121"/>
      <c r="AJ48" s="121"/>
      <c r="AK48" s="45"/>
      <c r="AL48" s="122"/>
      <c r="AM48" s="151"/>
      <c r="AN48" s="151"/>
      <c r="AO48" s="151"/>
      <c r="AP48" s="151"/>
      <c r="AQ48" s="151"/>
    </row>
    <row r="49" spans="1:43" s="70" customFormat="1" ht="25.5" customHeight="1">
      <c r="A49" s="74"/>
      <c r="B49" s="77"/>
      <c r="C49" s="123"/>
      <c r="D49" s="123"/>
      <c r="E49" s="123"/>
      <c r="F49" s="123"/>
      <c r="G49" s="123"/>
      <c r="H49" s="123"/>
      <c r="I49" s="123"/>
      <c r="J49" s="123"/>
      <c r="K49" s="123"/>
      <c r="L49" s="154"/>
      <c r="M49" s="96"/>
      <c r="P49" s="168"/>
      <c r="Q49" s="168"/>
      <c r="R49" s="168"/>
      <c r="S49" s="168"/>
      <c r="T49" s="102"/>
      <c r="AD49" s="33"/>
      <c r="AE49" s="33"/>
      <c r="AF49" s="120"/>
      <c r="AG49" s="121"/>
      <c r="AH49" s="121"/>
      <c r="AI49" s="121"/>
      <c r="AJ49" s="121"/>
      <c r="AK49" s="45"/>
      <c r="AL49" s="122"/>
      <c r="AM49" s="151"/>
      <c r="AN49" s="151"/>
      <c r="AO49" s="151"/>
      <c r="AP49" s="151"/>
      <c r="AQ49" s="151"/>
    </row>
    <row r="50" spans="1:43" s="70" customFormat="1" ht="20.100000000000001" customHeight="1">
      <c r="A50" s="74"/>
      <c r="B50" s="169"/>
      <c r="C50" s="102"/>
      <c r="D50" s="124"/>
      <c r="E50" s="125"/>
      <c r="F50" s="124"/>
      <c r="G50" s="125"/>
      <c r="H50" s="124"/>
      <c r="I50" s="125"/>
      <c r="J50" s="124"/>
      <c r="K50" s="125"/>
      <c r="L50" s="154"/>
      <c r="M50" s="94"/>
      <c r="N50" s="34"/>
      <c r="O50" s="102"/>
      <c r="P50" s="50"/>
      <c r="Q50" s="50"/>
      <c r="R50" s="50"/>
      <c r="S50" s="50"/>
      <c r="T50" s="152"/>
      <c r="U50" s="152"/>
      <c r="AD50" s="33"/>
      <c r="AE50" s="33"/>
      <c r="AF50" s="120"/>
      <c r="AG50" s="121"/>
      <c r="AH50" s="121"/>
      <c r="AI50" s="121"/>
      <c r="AJ50" s="121"/>
      <c r="AK50" s="45"/>
      <c r="AL50" s="122"/>
      <c r="AM50" s="151"/>
      <c r="AN50" s="151"/>
      <c r="AO50" s="151"/>
      <c r="AP50" s="151"/>
      <c r="AQ50" s="151"/>
    </row>
    <row r="51" spans="1:43" s="70" customFormat="1" ht="20.100000000000001" customHeight="1">
      <c r="A51" s="74"/>
      <c r="B51" s="169"/>
      <c r="C51" s="102"/>
      <c r="D51" s="124"/>
      <c r="E51" s="125"/>
      <c r="F51" s="124"/>
      <c r="G51" s="125"/>
      <c r="H51" s="124"/>
      <c r="I51" s="125"/>
      <c r="J51" s="124"/>
      <c r="K51" s="125"/>
      <c r="L51" s="154"/>
      <c r="M51" s="94"/>
      <c r="N51" s="34"/>
      <c r="O51" s="102"/>
      <c r="P51" s="50"/>
      <c r="Q51" s="50"/>
      <c r="R51" s="50"/>
      <c r="S51" s="50"/>
      <c r="T51" s="152"/>
      <c r="U51" s="152"/>
      <c r="AD51" s="33"/>
      <c r="AE51" s="33"/>
      <c r="AF51" s="120"/>
      <c r="AG51" s="121"/>
      <c r="AH51" s="121"/>
      <c r="AI51" s="121"/>
      <c r="AJ51" s="121"/>
      <c r="AK51" s="45"/>
      <c r="AL51" s="122"/>
      <c r="AM51" s="151"/>
      <c r="AN51" s="151"/>
      <c r="AO51" s="151"/>
      <c r="AP51" s="151"/>
      <c r="AQ51" s="151"/>
    </row>
    <row r="52" spans="1:43" s="70" customFormat="1" ht="20.100000000000001" customHeight="1">
      <c r="A52" s="74"/>
      <c r="B52" s="102"/>
      <c r="C52" s="170"/>
      <c r="D52" s="46"/>
      <c r="E52" s="49"/>
      <c r="F52" s="46"/>
      <c r="G52" s="49"/>
      <c r="H52" s="46"/>
      <c r="I52" s="49"/>
      <c r="J52" s="46"/>
      <c r="K52" s="49"/>
      <c r="L52" s="151"/>
      <c r="M52" s="23"/>
      <c r="N52" s="34"/>
      <c r="O52" s="102"/>
      <c r="P52" s="50"/>
      <c r="Q52" s="50"/>
      <c r="R52" s="50"/>
      <c r="S52" s="50"/>
      <c r="T52" s="152"/>
      <c r="U52" s="152"/>
      <c r="AD52" s="33"/>
      <c r="AE52" s="33"/>
      <c r="AF52" s="120"/>
      <c r="AG52" s="121"/>
      <c r="AH52" s="121"/>
      <c r="AI52" s="121"/>
      <c r="AJ52" s="121"/>
      <c r="AK52" s="45"/>
      <c r="AL52" s="122"/>
      <c r="AM52" s="151"/>
      <c r="AN52" s="151"/>
      <c r="AO52" s="151"/>
      <c r="AP52" s="151"/>
      <c r="AQ52" s="151"/>
    </row>
    <row r="53" spans="1:43" s="70" customFormat="1" ht="20.100000000000001" customHeight="1">
      <c r="A53" s="74"/>
      <c r="B53" s="102"/>
      <c r="C53" s="170"/>
      <c r="D53" s="46"/>
      <c r="E53" s="49"/>
      <c r="F53" s="46"/>
      <c r="G53" s="49"/>
      <c r="H53" s="46"/>
      <c r="I53" s="49"/>
      <c r="J53" s="46"/>
      <c r="K53" s="49"/>
      <c r="L53" s="151"/>
      <c r="M53" s="23"/>
      <c r="N53" s="34"/>
      <c r="O53" s="102"/>
      <c r="P53" s="50"/>
      <c r="Q53" s="50"/>
      <c r="R53" s="50"/>
      <c r="S53" s="50"/>
      <c r="T53" s="152"/>
      <c r="U53" s="152"/>
      <c r="AD53" s="33"/>
      <c r="AE53" s="33"/>
      <c r="AF53" s="120"/>
      <c r="AG53" s="121"/>
      <c r="AH53" s="121"/>
      <c r="AI53" s="121"/>
      <c r="AJ53" s="121"/>
      <c r="AK53" s="45"/>
      <c r="AL53" s="122"/>
      <c r="AM53" s="151"/>
      <c r="AN53" s="151"/>
      <c r="AO53" s="151"/>
      <c r="AP53" s="151"/>
      <c r="AQ53" s="151"/>
    </row>
    <row r="54" spans="1:43" s="70" customFormat="1" ht="20.100000000000001" customHeight="1">
      <c r="A54" s="74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1"/>
      <c r="M54" s="23"/>
      <c r="N54" s="34"/>
      <c r="O54" s="102"/>
      <c r="P54" s="50"/>
      <c r="Q54" s="50"/>
      <c r="R54" s="50"/>
      <c r="S54" s="50"/>
      <c r="T54" s="152"/>
      <c r="U54" s="152"/>
      <c r="AD54" s="33"/>
      <c r="AE54" s="33"/>
      <c r="AF54" s="120"/>
      <c r="AG54" s="121"/>
      <c r="AH54" s="121"/>
      <c r="AI54" s="121"/>
      <c r="AJ54" s="121"/>
      <c r="AK54" s="45"/>
      <c r="AL54" s="122"/>
      <c r="AM54" s="151"/>
      <c r="AN54" s="151"/>
      <c r="AO54" s="151"/>
      <c r="AP54" s="151"/>
      <c r="AQ54" s="151"/>
    </row>
    <row r="55" spans="1:43" s="70" customFormat="1" ht="20.100000000000001" customHeight="1">
      <c r="A55" s="74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1"/>
      <c r="M55" s="23"/>
      <c r="N55" s="34"/>
      <c r="O55" s="102"/>
      <c r="P55" s="50"/>
      <c r="Q55" s="50"/>
      <c r="R55" s="50"/>
      <c r="S55" s="50"/>
      <c r="T55" s="152"/>
      <c r="U55" s="152"/>
      <c r="AD55" s="33"/>
      <c r="AE55" s="33"/>
      <c r="AF55" s="120"/>
      <c r="AG55" s="121"/>
      <c r="AH55" s="121"/>
      <c r="AI55" s="121"/>
      <c r="AJ55" s="121"/>
      <c r="AK55" s="45"/>
      <c r="AL55" s="122"/>
      <c r="AM55" s="151"/>
      <c r="AN55" s="151"/>
      <c r="AO55" s="151"/>
      <c r="AP55" s="151"/>
      <c r="AQ55" s="151"/>
    </row>
    <row r="56" spans="1:43" s="70" customFormat="1" ht="20.100000000000001" customHeight="1">
      <c r="A56" s="74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1"/>
      <c r="M56" s="23"/>
      <c r="O56" s="102"/>
      <c r="P56" s="50"/>
      <c r="Q56" s="50"/>
      <c r="R56" s="50"/>
      <c r="S56" s="50"/>
      <c r="T56" s="152"/>
      <c r="U56" s="152"/>
      <c r="AD56" s="33"/>
      <c r="AE56" s="33"/>
      <c r="AF56" s="171"/>
      <c r="AG56" s="121"/>
      <c r="AH56" s="121"/>
      <c r="AI56" s="121"/>
      <c r="AJ56" s="121"/>
      <c r="AK56" s="45"/>
      <c r="AL56" s="172"/>
      <c r="AM56" s="151"/>
      <c r="AN56" s="151"/>
      <c r="AO56" s="151"/>
      <c r="AP56" s="151"/>
      <c r="AQ56" s="151"/>
    </row>
    <row r="57" spans="1:43" s="70" customFormat="1" ht="20.100000000000001" customHeight="1">
      <c r="A57" s="74"/>
      <c r="B57" s="28"/>
      <c r="C57" s="63"/>
      <c r="D57" s="159"/>
      <c r="E57" s="49"/>
      <c r="F57" s="159"/>
      <c r="G57" s="49"/>
      <c r="H57" s="159"/>
      <c r="I57" s="49"/>
      <c r="J57" s="159"/>
      <c r="K57" s="49"/>
      <c r="L57" s="151"/>
      <c r="M57" s="23"/>
      <c r="O57" s="102"/>
      <c r="P57" s="50"/>
      <c r="Q57" s="50"/>
      <c r="R57" s="50"/>
      <c r="S57" s="50"/>
      <c r="T57" s="152"/>
      <c r="U57" s="152"/>
      <c r="AD57" s="33"/>
      <c r="AE57" s="33"/>
      <c r="AF57" s="171"/>
      <c r="AG57" s="121"/>
      <c r="AH57" s="121"/>
      <c r="AI57" s="121"/>
      <c r="AJ57" s="121"/>
      <c r="AK57" s="45"/>
      <c r="AL57" s="172"/>
      <c r="AM57" s="151"/>
      <c r="AN57" s="151"/>
      <c r="AO57" s="151"/>
      <c r="AP57" s="151"/>
      <c r="AQ57" s="151"/>
    </row>
    <row r="58" spans="1:43" s="126" customFormat="1" ht="20.100000000000001" customHeight="1">
      <c r="A58" s="74"/>
      <c r="B58" s="28"/>
      <c r="C58" s="63"/>
      <c r="D58" s="159"/>
      <c r="E58" s="49"/>
      <c r="F58" s="159"/>
      <c r="G58" s="49"/>
      <c r="H58" s="159"/>
      <c r="I58" s="49"/>
      <c r="J58" s="159"/>
      <c r="K58" s="49"/>
      <c r="L58" s="151"/>
      <c r="M58" s="23"/>
      <c r="N58" s="51"/>
      <c r="O58" s="102"/>
      <c r="P58" s="50"/>
      <c r="Q58" s="50"/>
      <c r="R58" s="50"/>
      <c r="S58" s="50"/>
      <c r="T58" s="152"/>
      <c r="U58" s="152"/>
      <c r="V58" s="58" t="s">
        <v>193</v>
      </c>
      <c r="AD58" s="157"/>
      <c r="AE58" s="157"/>
      <c r="AF58" s="171"/>
      <c r="AG58" s="121"/>
      <c r="AH58" s="121"/>
      <c r="AI58" s="121"/>
      <c r="AJ58" s="121"/>
      <c r="AK58" s="45"/>
      <c r="AL58" s="172"/>
      <c r="AM58" s="151"/>
      <c r="AN58" s="151"/>
      <c r="AO58" s="151"/>
      <c r="AP58" s="151"/>
      <c r="AQ58" s="151"/>
    </row>
    <row r="59" spans="1:43" s="70" customFormat="1" ht="20.100000000000001" customHeight="1">
      <c r="A59" s="74"/>
      <c r="B59" s="108"/>
      <c r="C59" s="170"/>
      <c r="D59" s="159"/>
      <c r="E59" s="47"/>
      <c r="F59" s="159"/>
      <c r="G59" s="47"/>
      <c r="H59" s="159"/>
      <c r="I59" s="47"/>
      <c r="J59" s="159"/>
      <c r="K59" s="47"/>
      <c r="L59" s="151"/>
      <c r="M59" s="23"/>
      <c r="N59" s="173"/>
      <c r="O59" s="102"/>
      <c r="P59" s="50"/>
      <c r="Q59" s="50"/>
      <c r="R59" s="50"/>
      <c r="S59" s="50"/>
      <c r="T59" s="152"/>
      <c r="U59" s="152"/>
      <c r="AD59" s="33"/>
      <c r="AE59" s="33"/>
      <c r="AF59" s="171"/>
      <c r="AG59" s="121"/>
      <c r="AH59" s="121"/>
      <c r="AI59" s="121"/>
      <c r="AJ59" s="121"/>
      <c r="AK59" s="45"/>
      <c r="AL59" s="172"/>
      <c r="AM59" s="151"/>
      <c r="AN59" s="151"/>
      <c r="AO59" s="151"/>
      <c r="AP59" s="151"/>
      <c r="AQ59" s="151"/>
    </row>
    <row r="60" spans="1:43" s="70" customFormat="1" ht="20.100000000000001" customHeight="1">
      <c r="A60" s="74"/>
      <c r="B60" s="102"/>
      <c r="C60" s="170"/>
      <c r="D60" s="159"/>
      <c r="E60" s="47"/>
      <c r="F60" s="159"/>
      <c r="G60" s="47"/>
      <c r="H60" s="159"/>
      <c r="I60" s="47"/>
      <c r="J60" s="159"/>
      <c r="K60" s="47"/>
      <c r="L60" s="151"/>
      <c r="M60" s="23"/>
      <c r="N60" s="173"/>
      <c r="O60" s="102"/>
      <c r="P60" s="50"/>
      <c r="Q60" s="50"/>
      <c r="R60" s="50"/>
      <c r="S60" s="50"/>
      <c r="T60" s="152"/>
      <c r="U60" s="152"/>
      <c r="AD60" s="33"/>
      <c r="AE60" s="33"/>
      <c r="AF60" s="171"/>
      <c r="AG60" s="121"/>
      <c r="AH60" s="121"/>
      <c r="AI60" s="121"/>
      <c r="AJ60" s="121"/>
      <c r="AK60" s="45"/>
      <c r="AL60" s="172"/>
      <c r="AM60" s="151"/>
      <c r="AN60" s="151"/>
      <c r="AO60" s="151"/>
      <c r="AP60" s="151"/>
      <c r="AQ60" s="151"/>
    </row>
    <row r="61" spans="1:43" s="70" customFormat="1" ht="20.100000000000001" customHeight="1">
      <c r="A61" s="74"/>
      <c r="B61" s="102"/>
      <c r="C61" s="170"/>
      <c r="D61" s="159"/>
      <c r="E61" s="47"/>
      <c r="F61" s="159"/>
      <c r="G61" s="47"/>
      <c r="H61" s="159"/>
      <c r="I61" s="47"/>
      <c r="J61" s="159"/>
      <c r="K61" s="47"/>
      <c r="L61" s="151"/>
      <c r="M61" s="23"/>
      <c r="N61" s="173"/>
      <c r="O61" s="108"/>
      <c r="P61" s="50"/>
      <c r="Q61" s="50"/>
      <c r="R61" s="50"/>
      <c r="S61" s="50"/>
      <c r="T61" s="152"/>
      <c r="U61" s="152"/>
      <c r="AD61" s="33"/>
      <c r="AE61" s="33"/>
      <c r="AF61" s="171"/>
      <c r="AG61" s="121"/>
      <c r="AH61" s="121"/>
      <c r="AI61" s="121"/>
      <c r="AJ61" s="121"/>
      <c r="AK61" s="45"/>
      <c r="AL61" s="172"/>
      <c r="AM61" s="151"/>
      <c r="AN61" s="151"/>
      <c r="AO61" s="151"/>
      <c r="AP61" s="151"/>
      <c r="AQ61" s="151"/>
    </row>
    <row r="62" spans="1:43" s="70" customFormat="1" ht="20.100000000000001" customHeight="1">
      <c r="A62" s="74"/>
      <c r="B62" s="102"/>
      <c r="C62" s="170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3"/>
      <c r="O62" s="28"/>
      <c r="P62" s="50"/>
      <c r="Q62" s="50"/>
      <c r="R62" s="50"/>
      <c r="S62" s="50"/>
      <c r="T62" s="152"/>
      <c r="U62" s="19"/>
      <c r="AD62" s="33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33"/>
      <c r="AQ62" s="33"/>
    </row>
    <row r="63" spans="1:43" s="70" customFormat="1" ht="20.100000000000001" customHeight="1">
      <c r="A63" s="74"/>
      <c r="B63" s="102"/>
      <c r="C63" s="170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3"/>
      <c r="O63" s="28"/>
      <c r="P63" s="50"/>
      <c r="Q63" s="50"/>
      <c r="R63" s="50"/>
      <c r="S63" s="50"/>
      <c r="T63" s="152"/>
      <c r="U63" s="19"/>
      <c r="AD63" s="33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33"/>
      <c r="AQ63" s="33"/>
    </row>
    <row r="64" spans="1:43" s="130" customFormat="1" ht="20.100000000000001" customHeight="1">
      <c r="A64" s="74"/>
      <c r="B64" s="102"/>
      <c r="C64" s="170"/>
      <c r="D64" s="159"/>
      <c r="E64" s="47"/>
      <c r="F64" s="159"/>
      <c r="G64" s="47"/>
      <c r="H64" s="159"/>
      <c r="I64" s="47"/>
      <c r="J64" s="159"/>
      <c r="K64" s="47"/>
      <c r="L64" s="151"/>
      <c r="M64" s="23"/>
      <c r="N64" s="127"/>
      <c r="O64" s="28"/>
      <c r="P64" s="128"/>
      <c r="Q64" s="128"/>
      <c r="R64" s="128"/>
      <c r="S64" s="128"/>
      <c r="T64" s="129"/>
      <c r="AD64" s="66"/>
      <c r="AE64" s="122"/>
      <c r="AF64" s="122"/>
      <c r="AG64" s="7"/>
      <c r="AH64" s="122"/>
      <c r="AI64" s="7"/>
      <c r="AJ64" s="122"/>
      <c r="AK64" s="7"/>
      <c r="AL64" s="7"/>
      <c r="AM64" s="122"/>
      <c r="AN64" s="7"/>
      <c r="AO64" s="122"/>
      <c r="AP64" s="7"/>
      <c r="AQ64" s="66"/>
    </row>
    <row r="65" spans="1:43" s="130" customFormat="1" ht="20.100000000000001" customHeight="1">
      <c r="A65" s="74"/>
      <c r="B65" s="102"/>
      <c r="C65" s="170"/>
      <c r="D65" s="159"/>
      <c r="E65" s="47"/>
      <c r="F65" s="159"/>
      <c r="G65" s="47"/>
      <c r="H65" s="159"/>
      <c r="I65" s="47"/>
      <c r="J65" s="159"/>
      <c r="K65" s="47"/>
      <c r="L65" s="151"/>
      <c r="M65" s="23"/>
      <c r="N65" s="127"/>
      <c r="O65" s="28"/>
      <c r="P65" s="128"/>
      <c r="Q65" s="128"/>
      <c r="R65" s="128"/>
      <c r="S65" s="128"/>
      <c r="T65" s="129"/>
      <c r="AD65" s="66"/>
      <c r="AE65" s="122"/>
      <c r="AF65" s="122"/>
      <c r="AG65" s="7"/>
      <c r="AH65" s="122"/>
      <c r="AI65" s="7"/>
      <c r="AJ65" s="122"/>
      <c r="AK65" s="7"/>
      <c r="AL65" s="7"/>
      <c r="AM65" s="122"/>
      <c r="AN65" s="7"/>
      <c r="AO65" s="122"/>
      <c r="AP65" s="7"/>
      <c r="AQ65" s="66"/>
    </row>
    <row r="66" spans="1:43" s="130" customFormat="1" ht="20.100000000000001" customHeight="1">
      <c r="A66" s="74"/>
      <c r="B66" s="102"/>
      <c r="C66" s="170"/>
      <c r="D66" s="159"/>
      <c r="E66" s="47"/>
      <c r="F66" s="159"/>
      <c r="G66" s="47"/>
      <c r="H66" s="159"/>
      <c r="I66" s="47"/>
      <c r="J66" s="159"/>
      <c r="K66" s="47"/>
      <c r="L66" s="151"/>
      <c r="M66" s="23"/>
      <c r="N66" s="127"/>
      <c r="O66" s="28"/>
      <c r="P66" s="128"/>
      <c r="Q66" s="128"/>
      <c r="R66" s="128"/>
      <c r="S66" s="128"/>
      <c r="T66" s="129"/>
      <c r="AD66" s="66"/>
      <c r="AE66" s="122"/>
      <c r="AF66" s="122"/>
      <c r="AG66" s="7"/>
      <c r="AH66" s="122"/>
      <c r="AI66" s="7"/>
      <c r="AJ66" s="122"/>
      <c r="AK66" s="7"/>
      <c r="AL66" s="7"/>
      <c r="AM66" s="122"/>
      <c r="AN66" s="7"/>
      <c r="AO66" s="122"/>
      <c r="AP66" s="7"/>
      <c r="AQ66" s="66"/>
    </row>
    <row r="67" spans="1:43" s="130" customFormat="1" ht="20.100000000000001" customHeight="1">
      <c r="A67" s="74"/>
      <c r="B67" s="102"/>
      <c r="C67" s="170"/>
      <c r="D67" s="159"/>
      <c r="E67" s="47"/>
      <c r="F67" s="159"/>
      <c r="G67" s="47"/>
      <c r="H67" s="159"/>
      <c r="I67" s="47"/>
      <c r="J67" s="159"/>
      <c r="K67" s="47"/>
      <c r="L67" s="151"/>
      <c r="M67" s="23"/>
      <c r="N67" s="127"/>
      <c r="O67" s="102"/>
      <c r="P67" s="128"/>
      <c r="Q67" s="128"/>
      <c r="R67" s="128"/>
      <c r="S67" s="128"/>
      <c r="T67" s="129"/>
      <c r="AD67" s="66"/>
      <c r="AE67" s="122"/>
      <c r="AF67" s="122"/>
      <c r="AG67" s="7"/>
      <c r="AH67" s="122"/>
      <c r="AI67" s="7"/>
      <c r="AJ67" s="122"/>
      <c r="AK67" s="7"/>
      <c r="AL67" s="7"/>
      <c r="AM67" s="122"/>
      <c r="AN67" s="7"/>
      <c r="AO67" s="122"/>
      <c r="AP67" s="7"/>
      <c r="AQ67" s="66"/>
    </row>
    <row r="68" spans="1:43" s="130" customFormat="1" ht="20.100000000000001" customHeight="1">
      <c r="A68" s="74"/>
      <c r="B68" s="102"/>
      <c r="C68" s="170"/>
      <c r="D68" s="159"/>
      <c r="E68" s="47"/>
      <c r="F68" s="159"/>
      <c r="G68" s="47"/>
      <c r="H68" s="159"/>
      <c r="I68" s="47"/>
      <c r="J68" s="159"/>
      <c r="K68" s="47"/>
      <c r="L68" s="151"/>
      <c r="M68" s="23"/>
      <c r="N68" s="127"/>
      <c r="O68" s="131"/>
      <c r="P68" s="132"/>
      <c r="Q68" s="132"/>
      <c r="R68" s="132"/>
      <c r="S68" s="132"/>
      <c r="T68" s="132"/>
      <c r="AD68" s="66"/>
      <c r="AE68" s="122"/>
      <c r="AF68" s="122"/>
      <c r="AG68" s="7"/>
      <c r="AH68" s="122"/>
      <c r="AI68" s="7"/>
      <c r="AJ68" s="122"/>
      <c r="AK68" s="7"/>
      <c r="AL68" s="7"/>
      <c r="AM68" s="122"/>
      <c r="AN68" s="7"/>
      <c r="AO68" s="122"/>
      <c r="AP68" s="7"/>
      <c r="AQ68" s="66"/>
    </row>
    <row r="69" spans="1:43" s="130" customFormat="1" ht="20.100000000000001" customHeight="1">
      <c r="A69" s="74"/>
      <c r="B69" s="102"/>
      <c r="C69" s="170"/>
      <c r="D69" s="160"/>
      <c r="E69" s="47"/>
      <c r="F69" s="160"/>
      <c r="G69" s="47"/>
      <c r="H69" s="160"/>
      <c r="I69" s="47"/>
      <c r="J69" s="160"/>
      <c r="K69" s="47"/>
      <c r="L69" s="151"/>
      <c r="M69" s="23"/>
      <c r="N69" s="127"/>
      <c r="O69" s="131"/>
      <c r="P69" s="132"/>
      <c r="Q69" s="132"/>
      <c r="R69" s="132"/>
      <c r="S69" s="132"/>
      <c r="T69" s="132"/>
      <c r="AD69" s="66"/>
      <c r="AE69" s="122"/>
      <c r="AF69" s="122"/>
      <c r="AG69" s="7"/>
      <c r="AH69" s="122"/>
      <c r="AI69" s="7"/>
      <c r="AJ69" s="122"/>
      <c r="AK69" s="7"/>
      <c r="AL69" s="7"/>
      <c r="AM69" s="122"/>
      <c r="AN69" s="7"/>
      <c r="AO69" s="122"/>
      <c r="AP69" s="7"/>
      <c r="AQ69" s="66"/>
    </row>
    <row r="70" spans="1:43" s="130" customFormat="1" ht="20.100000000000001" customHeight="1">
      <c r="A70" s="74"/>
      <c r="B70" s="102"/>
      <c r="C70" s="170"/>
      <c r="D70" s="159"/>
      <c r="E70" s="47"/>
      <c r="F70" s="159"/>
      <c r="G70" s="47"/>
      <c r="H70" s="159"/>
      <c r="I70" s="47"/>
      <c r="J70" s="159"/>
      <c r="K70" s="47"/>
      <c r="L70" s="151"/>
      <c r="M70" s="23"/>
      <c r="N70" s="127"/>
      <c r="O70" s="131"/>
      <c r="P70" s="132"/>
      <c r="Q70" s="132"/>
      <c r="R70" s="132"/>
      <c r="S70" s="132"/>
      <c r="T70" s="132"/>
      <c r="AD70" s="66"/>
      <c r="AE70" s="122"/>
      <c r="AF70" s="122"/>
      <c r="AG70" s="7"/>
      <c r="AH70" s="122"/>
      <c r="AI70" s="7"/>
      <c r="AJ70" s="122"/>
      <c r="AK70" s="7"/>
      <c r="AL70" s="7"/>
      <c r="AM70" s="122"/>
      <c r="AN70" s="7"/>
      <c r="AO70" s="122"/>
      <c r="AP70" s="7"/>
      <c r="AQ70" s="66"/>
    </row>
    <row r="71" spans="1:43" s="70" customFormat="1">
      <c r="A71" s="74"/>
      <c r="B71" s="77"/>
      <c r="C71" s="161"/>
      <c r="D71" s="161"/>
      <c r="E71" s="161"/>
      <c r="F71" s="162"/>
      <c r="G71" s="161"/>
      <c r="H71" s="161"/>
      <c r="I71" s="161"/>
      <c r="J71" s="161"/>
      <c r="K71" s="161"/>
      <c r="L71" s="161"/>
      <c r="M71" s="161"/>
      <c r="O71" s="111"/>
      <c r="P71" s="132"/>
      <c r="Q71" s="132"/>
      <c r="R71" s="132"/>
      <c r="S71" s="132"/>
      <c r="T71" s="132"/>
      <c r="AD71" s="33"/>
      <c r="AE71" s="172"/>
      <c r="AF71" s="172"/>
      <c r="AG71" s="7"/>
      <c r="AH71" s="172"/>
      <c r="AI71" s="7"/>
      <c r="AJ71" s="172"/>
      <c r="AK71" s="7"/>
      <c r="AL71" s="7"/>
      <c r="AM71" s="172"/>
      <c r="AN71" s="7"/>
      <c r="AO71" s="172"/>
      <c r="AP71" s="7"/>
      <c r="AQ71" s="33"/>
    </row>
    <row r="72" spans="1:43" s="70" customFormat="1">
      <c r="A72" s="115"/>
      <c r="B72" s="115"/>
      <c r="C72" s="115"/>
      <c r="D72" s="115"/>
      <c r="E72" s="115"/>
      <c r="F72" s="115"/>
      <c r="G72" s="174"/>
      <c r="H72" s="115"/>
      <c r="I72" s="115"/>
      <c r="J72" s="115"/>
      <c r="K72" s="115"/>
      <c r="L72" s="115"/>
      <c r="M72" s="115"/>
      <c r="O72" s="111"/>
      <c r="P72" s="132"/>
      <c r="Q72" s="132"/>
      <c r="R72" s="132"/>
      <c r="S72" s="132"/>
      <c r="T72" s="132"/>
      <c r="AD72" s="33"/>
      <c r="AE72" s="172"/>
      <c r="AF72" s="172"/>
      <c r="AG72" s="7"/>
      <c r="AH72" s="172"/>
      <c r="AI72" s="7"/>
      <c r="AJ72" s="172"/>
      <c r="AK72" s="7"/>
      <c r="AL72" s="7"/>
      <c r="AM72" s="172"/>
      <c r="AN72" s="7"/>
      <c r="AO72" s="172"/>
      <c r="AP72" s="7"/>
      <c r="AQ72" s="33"/>
    </row>
    <row r="73" spans="1:43" s="70" customFormat="1">
      <c r="A73" s="115"/>
      <c r="B73" s="155"/>
      <c r="C73" s="155"/>
      <c r="D73" s="155"/>
      <c r="E73" s="155"/>
      <c r="F73" s="155"/>
      <c r="G73" s="155"/>
      <c r="H73" s="155"/>
      <c r="I73" s="155"/>
      <c r="J73" s="115"/>
      <c r="K73" s="115"/>
      <c r="L73" s="115"/>
      <c r="M73" s="115"/>
      <c r="O73" s="175"/>
      <c r="P73" s="175"/>
      <c r="Q73" s="175"/>
      <c r="R73" s="175"/>
      <c r="S73" s="175"/>
      <c r="T73" s="175"/>
    </row>
    <row r="74" spans="1:43" s="70" customFormat="1">
      <c r="A74" s="115"/>
      <c r="B74" s="115"/>
      <c r="C74" s="115"/>
      <c r="D74" s="115"/>
      <c r="E74" s="115"/>
      <c r="F74" s="115"/>
      <c r="G74" s="115"/>
      <c r="H74" s="115"/>
      <c r="I74" s="115"/>
      <c r="J74" s="176"/>
      <c r="K74" s="115"/>
      <c r="L74" s="115"/>
      <c r="M74" s="115"/>
      <c r="O74" s="175"/>
      <c r="P74" s="175"/>
      <c r="Q74" s="175"/>
      <c r="R74" s="175"/>
      <c r="S74" s="175"/>
      <c r="T74" s="175"/>
    </row>
    <row r="75" spans="1:43" s="70" customFormat="1">
      <c r="A75" s="115"/>
      <c r="B75" s="177"/>
      <c r="C75" s="177"/>
      <c r="D75" s="177"/>
      <c r="E75" s="177"/>
      <c r="F75" s="177"/>
      <c r="G75" s="115"/>
      <c r="H75" s="115"/>
      <c r="I75" s="115"/>
      <c r="J75" s="115"/>
      <c r="K75" s="115"/>
      <c r="L75" s="115"/>
      <c r="M75" s="115"/>
      <c r="O75" s="175"/>
      <c r="P75" s="175"/>
      <c r="Q75" s="175"/>
      <c r="R75" s="175"/>
      <c r="S75" s="175"/>
      <c r="T75" s="175"/>
    </row>
    <row r="76" spans="1:43" s="70" customFormat="1" ht="29.25" customHeight="1">
      <c r="A76" s="115"/>
      <c r="B76" s="115"/>
      <c r="C76" s="79"/>
      <c r="D76" s="79"/>
      <c r="E76" s="79"/>
      <c r="F76" s="79"/>
      <c r="G76" s="79"/>
      <c r="H76" s="79"/>
      <c r="I76" s="79"/>
      <c r="J76" s="79"/>
      <c r="K76" s="115"/>
      <c r="L76" s="115"/>
      <c r="M76" s="115"/>
      <c r="O76" s="175"/>
      <c r="P76" s="175"/>
      <c r="Q76" s="175"/>
      <c r="R76" s="175"/>
      <c r="S76" s="175"/>
      <c r="T76" s="175"/>
    </row>
    <row r="77" spans="1:43" s="70" customFormat="1">
      <c r="A77" s="115"/>
      <c r="B77" s="115"/>
      <c r="C77" s="178"/>
      <c r="D77" s="178"/>
      <c r="E77" s="178"/>
      <c r="F77" s="178"/>
      <c r="G77" s="115"/>
      <c r="H77" s="115"/>
      <c r="I77" s="115"/>
      <c r="J77" s="115"/>
      <c r="K77" s="115"/>
      <c r="L77" s="115"/>
      <c r="M77" s="115"/>
      <c r="O77" s="175"/>
      <c r="P77" s="175"/>
      <c r="Q77" s="175"/>
      <c r="R77" s="175"/>
      <c r="S77" s="175"/>
      <c r="T77" s="175"/>
    </row>
    <row r="78" spans="1:43" s="70" customFormat="1">
      <c r="A78" s="115"/>
      <c r="B78" s="115"/>
      <c r="C78" s="178"/>
      <c r="D78" s="178"/>
      <c r="E78" s="178"/>
      <c r="F78" s="178"/>
      <c r="G78" s="179"/>
      <c r="H78" s="179"/>
      <c r="I78" s="179"/>
      <c r="J78" s="179"/>
      <c r="K78" s="179"/>
      <c r="L78" s="179"/>
      <c r="M78" s="179"/>
      <c r="O78" s="175"/>
      <c r="P78" s="175"/>
      <c r="Q78" s="175"/>
      <c r="R78" s="175"/>
      <c r="S78" s="175"/>
      <c r="T78" s="175"/>
    </row>
    <row r="79" spans="1:43" s="70" customFormat="1">
      <c r="A79" s="115"/>
      <c r="B79" s="177"/>
      <c r="C79" s="155"/>
      <c r="D79" s="155"/>
      <c r="E79" s="155"/>
      <c r="F79" s="155"/>
      <c r="G79" s="179"/>
      <c r="H79" s="179"/>
      <c r="I79" s="179"/>
      <c r="J79" s="179"/>
      <c r="K79" s="179"/>
      <c r="L79" s="179"/>
      <c r="M79" s="179"/>
      <c r="O79" s="175"/>
      <c r="P79" s="175"/>
      <c r="Q79" s="175"/>
      <c r="R79" s="175"/>
      <c r="S79" s="175"/>
      <c r="T79" s="175"/>
    </row>
    <row r="80" spans="1:43" s="70" customFormat="1">
      <c r="A80" s="115"/>
      <c r="B80" s="179"/>
      <c r="C80" s="178"/>
      <c r="D80" s="178"/>
      <c r="E80" s="178"/>
      <c r="F80" s="178"/>
      <c r="G80" s="180"/>
      <c r="H80" s="179"/>
      <c r="I80" s="179"/>
      <c r="J80" s="179"/>
      <c r="K80" s="179"/>
      <c r="L80" s="179"/>
      <c r="M80" s="179"/>
      <c r="P80" s="73" t="s">
        <v>194</v>
      </c>
    </row>
    <row r="81" spans="1:16" s="70" customFormat="1">
      <c r="A81" s="115"/>
      <c r="B81" s="179"/>
      <c r="C81" s="178"/>
      <c r="D81" s="178"/>
      <c r="E81" s="178"/>
      <c r="F81" s="178"/>
      <c r="G81" s="180"/>
      <c r="H81" s="179"/>
      <c r="I81" s="179"/>
      <c r="J81" s="179"/>
      <c r="K81" s="179"/>
      <c r="L81" s="179"/>
      <c r="M81" s="179"/>
      <c r="P81" s="73"/>
    </row>
    <row r="82" spans="1:16" s="70" customFormat="1">
      <c r="A82" s="115"/>
      <c r="B82" s="179"/>
      <c r="C82" s="178"/>
      <c r="D82" s="178"/>
      <c r="E82" s="178"/>
      <c r="F82" s="178"/>
      <c r="G82" s="180"/>
      <c r="H82" s="178"/>
      <c r="I82" s="178"/>
      <c r="J82" s="178"/>
      <c r="K82" s="178"/>
      <c r="L82" s="179"/>
      <c r="M82" s="179"/>
      <c r="P82" s="73"/>
    </row>
    <row r="83" spans="1:16" s="182" customFormat="1" ht="13.5" customHeight="1">
      <c r="A83" s="168"/>
      <c r="B83" s="179"/>
      <c r="C83" s="178"/>
      <c r="D83" s="178"/>
      <c r="E83" s="178"/>
      <c r="F83" s="178"/>
      <c r="G83" s="180"/>
      <c r="H83" s="177"/>
      <c r="I83" s="181"/>
      <c r="J83" s="181"/>
      <c r="K83" s="181"/>
      <c r="L83" s="177"/>
      <c r="M83" s="177"/>
      <c r="P83" s="183"/>
    </row>
    <row r="84" spans="1:16" s="70" customFormat="1">
      <c r="A84" s="115"/>
      <c r="B84" s="179"/>
      <c r="C84" s="178"/>
      <c r="D84" s="178"/>
      <c r="E84" s="178"/>
      <c r="F84" s="178"/>
      <c r="G84" s="180"/>
      <c r="H84" s="178"/>
      <c r="I84" s="178"/>
      <c r="J84" s="178"/>
      <c r="K84" s="178"/>
      <c r="L84" s="179"/>
      <c r="M84" s="179"/>
      <c r="P84" s="73"/>
    </row>
    <row r="85" spans="1:16" s="70" customFormat="1">
      <c r="A85" s="115"/>
      <c r="B85" s="179"/>
      <c r="C85" s="178"/>
      <c r="D85" s="178"/>
      <c r="E85" s="178"/>
      <c r="F85" s="178"/>
      <c r="G85" s="180"/>
      <c r="H85" s="178"/>
      <c r="I85" s="178"/>
      <c r="J85" s="178"/>
      <c r="K85" s="178"/>
      <c r="L85" s="179"/>
      <c r="M85" s="179"/>
      <c r="P85" s="73"/>
    </row>
    <row r="86" spans="1:16" s="70" customFormat="1">
      <c r="A86" s="115"/>
      <c r="B86" s="179"/>
      <c r="C86" s="178"/>
      <c r="D86" s="178"/>
      <c r="E86" s="178"/>
      <c r="F86" s="178"/>
      <c r="G86" s="180"/>
      <c r="H86" s="178"/>
      <c r="I86" s="178"/>
      <c r="J86" s="178"/>
      <c r="K86" s="178"/>
      <c r="L86" s="179"/>
      <c r="M86" s="179"/>
      <c r="P86" s="73"/>
    </row>
    <row r="87" spans="1:16" s="70" customFormat="1">
      <c r="A87" s="115"/>
      <c r="B87" s="179"/>
      <c r="C87" s="178"/>
      <c r="D87" s="178"/>
      <c r="E87" s="178"/>
      <c r="F87" s="178"/>
      <c r="G87" s="180"/>
      <c r="H87" s="178"/>
      <c r="I87" s="178"/>
      <c r="J87" s="178"/>
      <c r="K87" s="178"/>
      <c r="L87" s="179"/>
      <c r="M87" s="179"/>
      <c r="P87" s="73"/>
    </row>
    <row r="88" spans="1:16" s="70" customFormat="1">
      <c r="A88" s="115"/>
      <c r="B88" s="179"/>
      <c r="C88" s="178"/>
      <c r="D88" s="178"/>
      <c r="E88" s="178"/>
      <c r="F88" s="178"/>
      <c r="G88" s="180"/>
      <c r="H88" s="178"/>
      <c r="I88" s="178"/>
      <c r="J88" s="178"/>
      <c r="K88" s="178"/>
      <c r="L88" s="179"/>
      <c r="M88" s="179"/>
      <c r="P88" s="73"/>
    </row>
    <row r="89" spans="1:16" s="70" customFormat="1">
      <c r="A89" s="115"/>
      <c r="B89" s="179"/>
      <c r="C89" s="178"/>
      <c r="D89" s="178"/>
      <c r="E89" s="178"/>
      <c r="F89" s="178"/>
      <c r="G89" s="180"/>
      <c r="H89" s="178"/>
      <c r="I89" s="178"/>
      <c r="J89" s="178"/>
      <c r="K89" s="178"/>
      <c r="L89" s="179"/>
      <c r="M89" s="179"/>
      <c r="P89" s="73"/>
    </row>
    <row r="90" spans="1:16" s="70" customFormat="1">
      <c r="A90" s="115"/>
      <c r="B90" s="115"/>
      <c r="C90" s="115"/>
      <c r="D90" s="115"/>
      <c r="E90" s="115"/>
      <c r="F90" s="115"/>
      <c r="G90" s="180"/>
      <c r="H90" s="178"/>
      <c r="I90" s="178"/>
      <c r="J90" s="178"/>
      <c r="K90" s="178"/>
      <c r="L90" s="179"/>
      <c r="M90" s="179"/>
      <c r="P90" s="73"/>
    </row>
    <row r="91" spans="1:16" s="70" customFormat="1">
      <c r="A91" s="115"/>
      <c r="B91" s="115"/>
      <c r="C91" s="115"/>
      <c r="D91" s="115"/>
      <c r="E91" s="115"/>
      <c r="F91" s="115"/>
      <c r="G91" s="180"/>
      <c r="H91" s="178"/>
      <c r="I91" s="178"/>
      <c r="J91" s="178"/>
      <c r="K91" s="178"/>
      <c r="L91" s="179"/>
      <c r="M91" s="179"/>
      <c r="P91" s="73"/>
    </row>
    <row r="92" spans="1:16" s="70" customFormat="1">
      <c r="A92" s="115"/>
      <c r="B92" s="115"/>
      <c r="C92" s="115"/>
      <c r="D92" s="115"/>
      <c r="E92" s="115"/>
      <c r="F92" s="115"/>
      <c r="G92" s="180"/>
      <c r="H92" s="178"/>
      <c r="I92" s="178"/>
      <c r="J92" s="178"/>
      <c r="K92" s="178"/>
      <c r="L92" s="179"/>
      <c r="M92" s="179"/>
      <c r="P92" s="73"/>
    </row>
    <row r="93" spans="1:16" s="70" customFormat="1">
      <c r="A93" s="115"/>
      <c r="B93" s="115"/>
      <c r="C93" s="115"/>
      <c r="D93" s="115"/>
      <c r="E93" s="115"/>
      <c r="F93" s="115"/>
      <c r="G93" s="180"/>
      <c r="H93" s="178"/>
      <c r="I93" s="115"/>
      <c r="J93" s="178"/>
      <c r="K93" s="115"/>
      <c r="L93" s="115"/>
      <c r="M93" s="115"/>
      <c r="P93" s="73"/>
    </row>
    <row r="94" spans="1:16" s="70" customFormat="1">
      <c r="A94" s="115"/>
      <c r="B94" s="115"/>
      <c r="C94" s="115"/>
      <c r="D94" s="115"/>
      <c r="E94" s="115"/>
      <c r="F94" s="115"/>
      <c r="G94" s="180"/>
      <c r="H94" s="178"/>
      <c r="I94" s="178"/>
      <c r="J94" s="178"/>
      <c r="K94" s="178"/>
      <c r="L94" s="115"/>
      <c r="M94" s="115"/>
      <c r="P94" s="73"/>
    </row>
    <row r="95" spans="1:16" s="182" customFormat="1" ht="33" customHeight="1">
      <c r="A95" s="168"/>
      <c r="B95" s="177"/>
      <c r="C95" s="168"/>
      <c r="D95" s="168"/>
      <c r="E95" s="168"/>
      <c r="F95" s="168"/>
      <c r="G95" s="184"/>
      <c r="H95" s="181"/>
      <c r="I95" s="181"/>
      <c r="J95" s="181"/>
      <c r="K95" s="181"/>
      <c r="L95" s="168"/>
      <c r="M95" s="168"/>
      <c r="P95" s="183"/>
    </row>
    <row r="96" spans="1:16" s="70" customFormat="1">
      <c r="A96" s="115"/>
      <c r="B96" s="179"/>
      <c r="C96" s="178"/>
      <c r="D96" s="178"/>
      <c r="E96" s="178"/>
      <c r="F96" s="178"/>
      <c r="G96" s="180"/>
      <c r="H96" s="115"/>
      <c r="I96" s="115"/>
      <c r="J96" s="115"/>
      <c r="K96" s="115"/>
      <c r="L96" s="115"/>
      <c r="M96" s="115"/>
      <c r="P96" s="73" t="s">
        <v>195</v>
      </c>
    </row>
    <row r="97" spans="1:13" s="70" customFormat="1">
      <c r="A97" s="115"/>
      <c r="B97" s="179"/>
      <c r="C97" s="178"/>
      <c r="D97" s="178"/>
      <c r="E97" s="178"/>
      <c r="F97" s="178"/>
      <c r="G97" s="180"/>
      <c r="H97" s="115"/>
      <c r="I97" s="115"/>
      <c r="J97" s="115"/>
      <c r="K97" s="115"/>
      <c r="L97" s="115"/>
      <c r="M97" s="115"/>
    </row>
    <row r="98" spans="1:13" s="70" customFormat="1">
      <c r="A98" s="115"/>
      <c r="B98" s="179"/>
      <c r="C98" s="178"/>
      <c r="D98" s="178"/>
      <c r="E98" s="178"/>
      <c r="F98" s="178"/>
      <c r="G98" s="180"/>
      <c r="H98" s="115"/>
      <c r="I98" s="115"/>
      <c r="J98" s="115"/>
      <c r="K98" s="115"/>
      <c r="L98" s="115"/>
      <c r="M98" s="115"/>
    </row>
    <row r="99" spans="1:13" s="70" customFormat="1">
      <c r="A99" s="115"/>
      <c r="B99" s="179"/>
      <c r="C99" s="178"/>
      <c r="D99" s="178"/>
      <c r="E99" s="178"/>
      <c r="F99" s="178"/>
      <c r="G99" s="180"/>
      <c r="H99" s="115"/>
      <c r="I99" s="115"/>
      <c r="J99" s="115"/>
      <c r="K99" s="115"/>
      <c r="L99" s="115"/>
      <c r="M99" s="115"/>
    </row>
    <row r="100" spans="1:13" s="70" customFormat="1">
      <c r="A100" s="115"/>
      <c r="B100" s="179"/>
      <c r="C100" s="178"/>
      <c r="D100" s="178"/>
      <c r="E100" s="178"/>
      <c r="F100" s="178"/>
      <c r="G100" s="180"/>
      <c r="H100" s="115"/>
      <c r="I100" s="115"/>
      <c r="J100" s="115"/>
      <c r="K100" s="115"/>
      <c r="L100" s="115"/>
      <c r="M100" s="115"/>
    </row>
    <row r="101" spans="1:13" s="70" customFormat="1">
      <c r="A101" s="115"/>
      <c r="B101" s="179"/>
      <c r="C101" s="178"/>
      <c r="D101" s="178"/>
      <c r="E101" s="178"/>
      <c r="F101" s="178"/>
      <c r="G101" s="180"/>
      <c r="H101" s="115"/>
      <c r="I101" s="115"/>
      <c r="J101" s="115"/>
      <c r="K101" s="115"/>
      <c r="L101" s="115"/>
      <c r="M101" s="115"/>
    </row>
    <row r="102" spans="1:13" s="70" customFormat="1">
      <c r="A102" s="115"/>
      <c r="B102" s="179"/>
      <c r="C102" s="178"/>
      <c r="D102" s="178"/>
      <c r="E102" s="178"/>
      <c r="F102" s="178"/>
      <c r="G102" s="180"/>
      <c r="H102" s="115"/>
      <c r="I102" s="115"/>
      <c r="J102" s="115"/>
      <c r="K102" s="115"/>
      <c r="L102" s="115"/>
      <c r="M102" s="115"/>
    </row>
    <row r="103" spans="1:13" s="70" customFormat="1">
      <c r="A103" s="115"/>
      <c r="B103" s="179"/>
      <c r="C103" s="178"/>
      <c r="D103" s="178"/>
      <c r="E103" s="178"/>
      <c r="F103" s="178"/>
      <c r="G103" s="180"/>
      <c r="H103" s="115"/>
      <c r="I103" s="115"/>
      <c r="J103" s="115"/>
      <c r="K103" s="115"/>
      <c r="L103" s="115"/>
      <c r="M103" s="115"/>
    </row>
    <row r="104" spans="1:13" s="70" customFormat="1">
      <c r="A104" s="115"/>
      <c r="B104" s="179"/>
      <c r="C104" s="178"/>
      <c r="D104" s="178"/>
      <c r="E104" s="178"/>
      <c r="F104" s="178"/>
      <c r="G104" s="180"/>
      <c r="H104" s="115"/>
      <c r="I104" s="115"/>
      <c r="J104" s="115"/>
      <c r="K104" s="115"/>
      <c r="L104" s="115"/>
      <c r="M104" s="115"/>
    </row>
    <row r="105" spans="1:13" s="70" customFormat="1">
      <c r="A105" s="115"/>
      <c r="B105" s="115"/>
      <c r="C105" s="178"/>
      <c r="D105" s="178"/>
      <c r="E105" s="178"/>
      <c r="F105" s="178"/>
      <c r="G105" s="180"/>
      <c r="H105" s="115"/>
      <c r="I105" s="115"/>
      <c r="J105" s="115"/>
      <c r="K105" s="115"/>
      <c r="L105" s="115"/>
      <c r="M105" s="115"/>
    </row>
    <row r="106" spans="1:13" s="70" customFormat="1">
      <c r="A106" s="115"/>
      <c r="B106" s="179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</row>
    <row r="107" spans="1:13" s="70" customFormat="1">
      <c r="A107" s="115"/>
      <c r="B107" s="179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</row>
    <row r="108" spans="1:13" s="70" customFormat="1">
      <c r="A108" s="115"/>
      <c r="B108" s="179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</row>
    <row r="109" spans="1:13" s="70" customFormat="1">
      <c r="A109" s="115"/>
      <c r="B109" s="179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</row>
    <row r="110" spans="1:13" s="70" customFormat="1">
      <c r="A110" s="115"/>
      <c r="B110" s="179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</row>
    <row r="111" spans="1:13" s="70" customFormat="1">
      <c r="A111" s="115"/>
      <c r="B111" s="179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</row>
    <row r="112" spans="1:13" s="70" customFormat="1">
      <c r="A112" s="115"/>
      <c r="B112" s="179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</row>
    <row r="113" spans="1:13" s="70" customFormat="1">
      <c r="A113" s="115"/>
      <c r="B113" s="179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</row>
    <row r="114" spans="1:13" s="70" customFormat="1">
      <c r="A114" s="115"/>
      <c r="B114" s="179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</row>
    <row r="115" spans="1:13" s="70" customFormat="1"/>
    <row r="116" spans="1:13" s="70" customFormat="1"/>
    <row r="117" spans="1:13" s="70" customFormat="1"/>
    <row r="118" spans="1:13" s="70" customFormat="1"/>
    <row r="119" spans="1:13" s="70" customFormat="1"/>
    <row r="120" spans="1:13" s="70" customFormat="1"/>
    <row r="121" spans="1:13" s="70" customFormat="1"/>
    <row r="122" spans="1:13" s="70" customFormat="1"/>
    <row r="123" spans="1:13" s="70" customFormat="1"/>
    <row r="124" spans="1:13" s="70" customFormat="1"/>
    <row r="125" spans="1:13" s="70" customFormat="1"/>
    <row r="126" spans="1:13" s="70" customFormat="1"/>
    <row r="127" spans="1:13" s="70" customFormat="1"/>
    <row r="128" spans="1:13" s="70" customFormat="1"/>
    <row r="129" s="70" customFormat="1"/>
    <row r="130" s="70" customFormat="1"/>
    <row r="131" s="70" customFormat="1"/>
    <row r="132" s="70" customFormat="1"/>
    <row r="133" s="70" customFormat="1"/>
    <row r="134" s="70" customFormat="1"/>
    <row r="135" s="70" customFormat="1"/>
    <row r="136" s="70" customFormat="1"/>
    <row r="137" s="70" customFormat="1"/>
    <row r="138" s="70" customFormat="1"/>
    <row r="139" s="70" customFormat="1"/>
    <row r="140" s="70" customFormat="1"/>
    <row r="141" s="70" customFormat="1"/>
    <row r="142" s="70" customFormat="1"/>
    <row r="143" s="70" customFormat="1"/>
    <row r="144" s="70" customFormat="1"/>
    <row r="145" s="70" customFormat="1"/>
    <row r="146" s="70" customFormat="1"/>
    <row r="147" s="70" customFormat="1"/>
    <row r="148" s="70" customFormat="1"/>
    <row r="149" s="70" customFormat="1"/>
    <row r="150" s="70" customFormat="1"/>
    <row r="151" s="70" customFormat="1"/>
    <row r="152" s="70" customFormat="1"/>
    <row r="153" s="70" customFormat="1"/>
    <row r="154" s="70" customFormat="1"/>
    <row r="155" s="70" customFormat="1"/>
    <row r="156" s="70" customFormat="1"/>
    <row r="157" s="70" customFormat="1"/>
    <row r="158" s="70" customFormat="1"/>
    <row r="159" s="70" customFormat="1"/>
    <row r="160" s="70" customFormat="1"/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  <row r="180" s="70" customFormat="1"/>
    <row r="181" s="70" customFormat="1"/>
    <row r="182" s="70" customFormat="1"/>
    <row r="183" s="70" customFormat="1"/>
    <row r="184" s="70" customFormat="1"/>
    <row r="185" s="70" customFormat="1"/>
    <row r="186" s="70" customFormat="1"/>
    <row r="187" s="70" customFormat="1"/>
    <row r="188" s="70" customFormat="1"/>
    <row r="189" s="70" customFormat="1"/>
    <row r="190" s="70" customFormat="1"/>
    <row r="191" s="70" customFormat="1"/>
    <row r="192" s="70" customFormat="1"/>
    <row r="193" s="70" customFormat="1"/>
    <row r="194" s="70" customFormat="1"/>
    <row r="195" s="70" customFormat="1"/>
    <row r="196" s="70" customFormat="1"/>
    <row r="197" s="70" customFormat="1"/>
    <row r="198" s="70" customFormat="1"/>
    <row r="199" s="70" customFormat="1"/>
    <row r="200" s="70" customFormat="1"/>
    <row r="201" s="70" customFormat="1"/>
    <row r="202" s="70" customFormat="1"/>
    <row r="203" s="70" customFormat="1"/>
    <row r="204" s="70" customFormat="1"/>
    <row r="205" s="70" customFormat="1"/>
    <row r="206" s="70" customFormat="1"/>
    <row r="207" s="70" customFormat="1"/>
    <row r="208" s="70" customFormat="1"/>
    <row r="209" s="70" customFormat="1"/>
    <row r="210" s="70" customFormat="1"/>
    <row r="211" s="70" customFormat="1"/>
    <row r="212" s="70" customFormat="1"/>
    <row r="213" s="70" customFormat="1"/>
    <row r="214" s="70" customFormat="1"/>
    <row r="215" s="70" customFormat="1"/>
    <row r="216" s="70" customFormat="1"/>
    <row r="217" s="70" customFormat="1"/>
    <row r="218" s="70" customFormat="1"/>
    <row r="219" s="70" customFormat="1"/>
    <row r="220" s="70" customFormat="1"/>
    <row r="221" s="70" customFormat="1"/>
    <row r="222" s="70" customFormat="1"/>
    <row r="223" s="70" customFormat="1"/>
    <row r="224" s="70" customFormat="1"/>
    <row r="225" s="70" customFormat="1"/>
    <row r="226" s="70" customFormat="1"/>
    <row r="227" s="70" customFormat="1"/>
    <row r="228" s="70" customFormat="1"/>
    <row r="229" s="70" customFormat="1"/>
    <row r="230" s="70" customFormat="1"/>
    <row r="231" s="70" customFormat="1"/>
    <row r="232" s="70" customFormat="1"/>
    <row r="233" s="70" customFormat="1"/>
    <row r="234" s="70" customFormat="1"/>
    <row r="235" s="70" customFormat="1"/>
    <row r="236" s="70" customFormat="1"/>
    <row r="237" s="70" customFormat="1"/>
    <row r="238" s="70" customFormat="1"/>
    <row r="239" s="70" customFormat="1"/>
    <row r="240" s="70" customFormat="1"/>
    <row r="241" s="70" customFormat="1"/>
    <row r="242" s="70" customFormat="1"/>
    <row r="243" s="70" customFormat="1"/>
    <row r="244" s="70" customFormat="1"/>
    <row r="245" s="70" customFormat="1"/>
    <row r="246" s="70" customFormat="1"/>
    <row r="247" s="70" customFormat="1"/>
    <row r="248" s="70" customFormat="1"/>
    <row r="249" s="70" customFormat="1"/>
    <row r="250" s="70" customFormat="1"/>
    <row r="251" s="70" customFormat="1"/>
    <row r="252" s="70" customFormat="1"/>
    <row r="253" s="70" customFormat="1"/>
    <row r="254" s="70" customFormat="1"/>
    <row r="255" s="70" customFormat="1"/>
    <row r="256" s="70" customFormat="1"/>
    <row r="257" s="70" customFormat="1"/>
    <row r="258" s="70" customFormat="1"/>
    <row r="259" s="70" customFormat="1"/>
    <row r="260" s="70" customFormat="1"/>
    <row r="261" s="70" customFormat="1"/>
    <row r="262" s="70" customFormat="1"/>
    <row r="263" s="70" customFormat="1"/>
    <row r="264" s="70" customFormat="1"/>
    <row r="265" s="70" customFormat="1"/>
    <row r="266" s="70" customFormat="1"/>
    <row r="267" s="70" customFormat="1"/>
    <row r="268" s="70" customFormat="1"/>
    <row r="269" s="70" customFormat="1"/>
    <row r="270" s="70" customFormat="1"/>
    <row r="271" s="70" customFormat="1"/>
    <row r="272" s="70" customFormat="1"/>
    <row r="273" s="70" customFormat="1"/>
    <row r="274" s="70" customFormat="1"/>
    <row r="275" s="70" customFormat="1"/>
    <row r="276" s="70" customFormat="1"/>
    <row r="277" s="70" customFormat="1"/>
    <row r="278" s="70" customFormat="1"/>
    <row r="279" s="70" customFormat="1"/>
    <row r="280" s="70" customFormat="1"/>
    <row r="281" s="70" customFormat="1"/>
    <row r="282" s="70" customFormat="1"/>
    <row r="283" s="70" customFormat="1"/>
    <row r="284" s="70" customFormat="1"/>
    <row r="285" s="70" customFormat="1"/>
    <row r="286" s="70" customFormat="1"/>
    <row r="287" s="70" customFormat="1"/>
    <row r="288" s="70" customFormat="1"/>
    <row r="289" s="70" customFormat="1"/>
    <row r="290" s="70" customFormat="1"/>
    <row r="291" s="70" customFormat="1"/>
    <row r="292" s="70" customFormat="1"/>
    <row r="293" s="70" customFormat="1"/>
    <row r="294" s="70" customFormat="1"/>
    <row r="295" s="70" customFormat="1"/>
    <row r="296" s="70" customFormat="1"/>
    <row r="297" s="70" customFormat="1"/>
    <row r="298" s="70" customFormat="1"/>
    <row r="299" s="70" customFormat="1"/>
    <row r="300" s="70" customFormat="1"/>
    <row r="301" s="70" customFormat="1"/>
    <row r="302" s="70" customFormat="1"/>
    <row r="303" s="70" customFormat="1"/>
    <row r="304" s="70" customFormat="1"/>
    <row r="305" s="70" customFormat="1"/>
    <row r="306" s="70" customFormat="1"/>
    <row r="307" s="70" customFormat="1"/>
    <row r="308" s="70" customFormat="1"/>
    <row r="309" s="70" customFormat="1"/>
    <row r="310" s="70" customFormat="1"/>
    <row r="311" s="70" customFormat="1"/>
    <row r="312" s="70" customFormat="1"/>
    <row r="313" s="70" customFormat="1"/>
    <row r="314" s="70" customFormat="1"/>
    <row r="315" s="70" customFormat="1"/>
    <row r="316" s="70" customFormat="1"/>
    <row r="317" s="70" customFormat="1"/>
    <row r="318" s="70" customFormat="1"/>
    <row r="319" s="70" customFormat="1"/>
    <row r="320" s="70" customFormat="1"/>
    <row r="321" s="70" customFormat="1"/>
    <row r="322" s="70" customFormat="1"/>
    <row r="323" s="70" customFormat="1"/>
    <row r="324" s="70" customFormat="1"/>
    <row r="325" s="70" customFormat="1"/>
    <row r="326" s="70" customFormat="1"/>
    <row r="327" s="70" customFormat="1"/>
    <row r="328" s="70" customFormat="1"/>
    <row r="329" s="70" customFormat="1"/>
    <row r="330" s="70" customFormat="1"/>
    <row r="331" s="70" customFormat="1"/>
    <row r="332" s="70" customFormat="1"/>
    <row r="333" s="70" customFormat="1"/>
    <row r="334" s="70" customFormat="1"/>
    <row r="335" s="70" customFormat="1"/>
    <row r="336" s="70" customFormat="1"/>
    <row r="337" s="70" customFormat="1"/>
    <row r="338" s="70" customFormat="1"/>
    <row r="339" s="70" customFormat="1"/>
    <row r="340" s="70" customFormat="1"/>
    <row r="341" s="70" customFormat="1"/>
    <row r="342" s="70" customFormat="1"/>
    <row r="343" s="70" customFormat="1"/>
    <row r="344" s="70" customFormat="1"/>
    <row r="345" s="70" customFormat="1"/>
    <row r="346" s="70" customFormat="1"/>
    <row r="347" s="70" customFormat="1"/>
    <row r="348" s="70" customFormat="1"/>
    <row r="349" s="70" customFormat="1"/>
    <row r="350" s="70" customFormat="1"/>
    <row r="351" s="70" customFormat="1"/>
    <row r="352" s="70" customFormat="1"/>
    <row r="353" s="70" customFormat="1"/>
    <row r="354" s="70" customFormat="1"/>
    <row r="355" s="70" customFormat="1"/>
    <row r="356" s="70" customFormat="1"/>
    <row r="357" s="70" customFormat="1"/>
    <row r="358" s="70" customFormat="1"/>
    <row r="359" s="70" customFormat="1"/>
    <row r="360" s="70" customFormat="1"/>
    <row r="361" s="70" customFormat="1"/>
    <row r="362" s="70" customFormat="1"/>
    <row r="363" s="70" customFormat="1"/>
    <row r="364" s="70" customFormat="1"/>
    <row r="365" s="70" customFormat="1"/>
    <row r="366" s="70" customFormat="1"/>
    <row r="367" s="70" customFormat="1"/>
    <row r="368" s="70" customFormat="1"/>
    <row r="369" s="70" customFormat="1"/>
    <row r="370" s="70" customFormat="1"/>
    <row r="371" s="70" customFormat="1"/>
    <row r="372" s="70" customFormat="1"/>
    <row r="373" s="70" customFormat="1"/>
    <row r="374" s="70" customFormat="1"/>
    <row r="375" s="70" customFormat="1"/>
    <row r="376" s="70" customFormat="1"/>
    <row r="377" s="70" customFormat="1"/>
    <row r="378" s="70" customFormat="1"/>
    <row r="379" s="70" customFormat="1"/>
    <row r="380" s="70" customFormat="1"/>
    <row r="381" s="70" customFormat="1"/>
    <row r="382" s="70" customFormat="1"/>
    <row r="383" s="70" customFormat="1"/>
    <row r="384" s="70" customFormat="1"/>
    <row r="385" s="70" customFormat="1"/>
    <row r="386" s="70" customFormat="1"/>
    <row r="387" s="70" customFormat="1"/>
    <row r="388" s="70" customFormat="1"/>
    <row r="389" s="70" customFormat="1"/>
    <row r="390" s="70" customFormat="1"/>
    <row r="391" s="70" customFormat="1"/>
    <row r="392" s="70" customFormat="1"/>
    <row r="393" s="70" customFormat="1"/>
    <row r="394" s="70" customFormat="1"/>
    <row r="395" s="70" customFormat="1"/>
    <row r="396" s="70" customFormat="1"/>
    <row r="397" s="70" customFormat="1"/>
    <row r="398" s="70" customFormat="1"/>
    <row r="399" s="70" customFormat="1"/>
    <row r="400" s="70" customFormat="1"/>
    <row r="401" s="70" customFormat="1"/>
    <row r="402" s="70" customFormat="1"/>
    <row r="403" s="70" customFormat="1"/>
    <row r="404" s="70" customFormat="1"/>
    <row r="405" s="70" customFormat="1"/>
    <row r="406" s="70" customFormat="1"/>
    <row r="407" s="70" customFormat="1"/>
    <row r="408" s="70" customFormat="1"/>
    <row r="409" s="70" customFormat="1"/>
    <row r="410" s="70" customFormat="1"/>
    <row r="411" s="70" customFormat="1"/>
    <row r="412" s="70" customFormat="1"/>
    <row r="413" s="70" customFormat="1"/>
    <row r="414" s="70" customFormat="1"/>
    <row r="415" s="70" customFormat="1"/>
    <row r="416" s="70" customFormat="1"/>
    <row r="417" s="70" customFormat="1"/>
    <row r="418" s="70" customFormat="1"/>
    <row r="419" s="70" customFormat="1"/>
    <row r="420" s="70" customFormat="1"/>
    <row r="421" s="70" customFormat="1"/>
    <row r="422" s="70" customFormat="1"/>
    <row r="423" s="70" customFormat="1"/>
    <row r="424" s="70" customFormat="1"/>
    <row r="425" s="70" customFormat="1"/>
    <row r="426" s="70" customFormat="1"/>
    <row r="427" s="70" customFormat="1"/>
    <row r="428" s="70" customFormat="1"/>
    <row r="429" s="70" customFormat="1"/>
    <row r="430" s="70" customFormat="1"/>
    <row r="431" s="70" customFormat="1"/>
    <row r="432" s="70" customFormat="1"/>
    <row r="433" s="70" customFormat="1"/>
    <row r="434" s="70" customFormat="1"/>
    <row r="435" s="70" customFormat="1"/>
    <row r="436" s="70" customFormat="1"/>
    <row r="437" s="70" customFormat="1"/>
    <row r="438" s="70" customFormat="1"/>
    <row r="439" s="70" customFormat="1"/>
    <row r="440" s="70" customFormat="1"/>
    <row r="441" s="70" customFormat="1"/>
    <row r="442" s="70" customFormat="1"/>
    <row r="443" s="70" customFormat="1"/>
    <row r="444" s="70" customFormat="1"/>
    <row r="445" s="70" customFormat="1"/>
    <row r="446" s="70" customFormat="1"/>
    <row r="447" s="70" customFormat="1"/>
    <row r="448" s="70" customFormat="1"/>
    <row r="449" s="70" customFormat="1"/>
    <row r="450" s="70" customFormat="1"/>
    <row r="451" s="70" customFormat="1"/>
    <row r="452" s="70" customFormat="1"/>
    <row r="453" s="70" customFormat="1"/>
    <row r="454" s="70" customFormat="1"/>
    <row r="455" s="70" customFormat="1"/>
    <row r="456" s="70" customFormat="1"/>
    <row r="457" s="70" customFormat="1"/>
    <row r="458" s="70" customFormat="1"/>
    <row r="459" s="70" customFormat="1"/>
    <row r="460" s="70" customFormat="1"/>
    <row r="461" s="70" customFormat="1"/>
    <row r="462" s="70" customFormat="1"/>
    <row r="463" s="70" customFormat="1"/>
    <row r="464" s="70" customFormat="1"/>
    <row r="465" s="70" customFormat="1"/>
    <row r="466" s="70" customFormat="1"/>
    <row r="467" s="70" customFormat="1"/>
    <row r="468" s="70" customFormat="1"/>
    <row r="469" s="70" customFormat="1"/>
    <row r="470" s="70" customFormat="1"/>
    <row r="471" s="70" customFormat="1"/>
    <row r="472" s="70" customFormat="1"/>
    <row r="473" s="70" customFormat="1"/>
    <row r="474" s="70" customFormat="1"/>
    <row r="475" s="70" customFormat="1"/>
    <row r="476" s="70" customFormat="1"/>
    <row r="477" s="70" customFormat="1"/>
    <row r="478" s="70" customFormat="1"/>
    <row r="479" s="70" customFormat="1"/>
    <row r="480" s="70" customFormat="1"/>
    <row r="481" s="70" customFormat="1"/>
    <row r="482" s="70" customFormat="1"/>
    <row r="483" s="70" customFormat="1"/>
    <row r="484" s="70" customFormat="1"/>
    <row r="485" s="70" customFormat="1"/>
    <row r="486" s="70" customFormat="1"/>
    <row r="487" s="70" customFormat="1"/>
    <row r="488" s="70" customFormat="1"/>
    <row r="489" s="70" customFormat="1"/>
    <row r="490" s="70" customFormat="1"/>
    <row r="491" s="70" customFormat="1"/>
    <row r="492" s="70" customFormat="1"/>
    <row r="493" s="70" customFormat="1"/>
    <row r="494" s="70" customFormat="1"/>
    <row r="495" s="70" customFormat="1"/>
    <row r="496" s="70" customFormat="1"/>
    <row r="497" s="70" customFormat="1"/>
    <row r="498" s="70" customFormat="1"/>
    <row r="499" s="70" customFormat="1"/>
    <row r="500" s="70" customFormat="1"/>
    <row r="501" s="70" customFormat="1"/>
    <row r="502" s="70" customFormat="1"/>
    <row r="503" s="70" customFormat="1"/>
    <row r="504" s="70" customFormat="1"/>
    <row r="505" s="70" customFormat="1"/>
    <row r="506" s="70" customFormat="1"/>
    <row r="507" s="70" customFormat="1"/>
    <row r="508" s="70" customFormat="1"/>
    <row r="509" s="70" customFormat="1"/>
    <row r="510" s="70" customFormat="1"/>
    <row r="511" s="70" customFormat="1"/>
    <row r="512" s="70" customFormat="1"/>
    <row r="513" s="70" customFormat="1"/>
    <row r="514" s="70" customFormat="1"/>
    <row r="515" s="70" customFormat="1"/>
    <row r="516" s="70" customFormat="1"/>
    <row r="517" s="70" customFormat="1"/>
    <row r="518" s="70" customFormat="1"/>
    <row r="519" s="70" customFormat="1"/>
    <row r="520" s="70" customFormat="1"/>
    <row r="521" s="70" customFormat="1"/>
    <row r="522" s="70" customFormat="1"/>
    <row r="523" s="70" customFormat="1"/>
    <row r="524" s="70" customFormat="1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B10" sqref="B10"/>
    </sheetView>
  </sheetViews>
  <sheetFormatPr defaultColWidth="8.85546875" defaultRowHeight="15"/>
  <cols>
    <col min="1" max="1" width="17.42578125" customWidth="1"/>
    <col min="2" max="11" width="11.140625" customWidth="1"/>
  </cols>
  <sheetData>
    <row r="1" spans="1:25">
      <c r="A1" s="1146" t="s">
        <v>315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>
      <c r="A2" s="1147" t="s">
        <v>316</v>
      </c>
      <c r="B2" s="1147"/>
      <c r="C2" s="1147"/>
      <c r="D2" s="1147"/>
      <c r="E2" s="1147"/>
      <c r="F2" s="1147"/>
      <c r="G2" s="1147"/>
      <c r="H2" s="1147"/>
      <c r="I2" s="1147"/>
      <c r="J2" s="1147"/>
      <c r="K2" s="1147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</row>
    <row r="3" spans="1:25" ht="15.75" thickBot="1"/>
    <row r="4" spans="1:25" ht="18.75" customHeight="1" thickTop="1">
      <c r="A4" s="374" t="s">
        <v>108</v>
      </c>
      <c r="B4" s="1144">
        <v>2012</v>
      </c>
      <c r="C4" s="1144">
        <v>2011</v>
      </c>
      <c r="D4" s="1148" t="s">
        <v>313</v>
      </c>
      <c r="E4" s="1148"/>
      <c r="F4" s="1148"/>
      <c r="G4" s="1148"/>
      <c r="H4" s="1148" t="s">
        <v>312</v>
      </c>
      <c r="I4" s="1148"/>
      <c r="J4" s="1148"/>
      <c r="K4" s="1148"/>
    </row>
    <row r="5" spans="1:25" ht="18.75" customHeight="1" thickBot="1">
      <c r="A5" s="373" t="s">
        <v>109</v>
      </c>
      <c r="B5" s="1145"/>
      <c r="C5" s="1145"/>
      <c r="D5" s="375" t="s">
        <v>177</v>
      </c>
      <c r="E5" s="375" t="s">
        <v>178</v>
      </c>
      <c r="F5" s="375" t="s">
        <v>175</v>
      </c>
      <c r="G5" s="375" t="s">
        <v>176</v>
      </c>
      <c r="H5" s="375" t="s">
        <v>177</v>
      </c>
      <c r="I5" s="375" t="s">
        <v>178</v>
      </c>
      <c r="J5" s="375" t="s">
        <v>175</v>
      </c>
      <c r="K5" s="375" t="s">
        <v>176</v>
      </c>
    </row>
    <row r="6" spans="1:25" ht="18.75" customHeight="1" thickBot="1">
      <c r="A6" s="376"/>
      <c r="B6" s="1143" t="s">
        <v>314</v>
      </c>
      <c r="C6" s="1143"/>
      <c r="D6" s="1143"/>
      <c r="E6" s="1143"/>
      <c r="F6" s="1143"/>
      <c r="G6" s="1143"/>
      <c r="H6" s="1143"/>
      <c r="I6" s="1143"/>
      <c r="J6" s="1143"/>
      <c r="K6" s="1143"/>
    </row>
    <row r="7" spans="1:25" ht="18" customHeight="1" thickTop="1">
      <c r="A7" s="195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>
      <c r="A8" s="195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>
      <c r="A9" s="195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>
      <c r="A10" s="195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>
      <c r="A11" s="195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>
      <c r="A12" s="195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>
      <c r="A13" s="195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>
      <c r="A14" s="195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>
      <c r="A15" s="195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>
      <c r="A16" s="195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>
      <c r="A17" s="195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>
      <c r="A18" s="195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>
      <c r="A19" s="195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>
      <c r="A20" s="195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>
      <c r="A21" s="195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>
      <c r="A22" s="377" t="s">
        <v>179</v>
      </c>
      <c r="B22" s="378">
        <f>SUM(B7:B21)</f>
        <v>80933.864774601694</v>
      </c>
      <c r="C22" s="378">
        <v>64258.34418160285</v>
      </c>
      <c r="D22" s="378">
        <v>22457.52150963985</v>
      </c>
      <c r="E22" s="378">
        <v>20401.332731536844</v>
      </c>
      <c r="F22" s="378">
        <f>SUM(F7:F21)</f>
        <v>20348.739750334</v>
      </c>
      <c r="G22" s="378">
        <f>SUM(G7:G21)</f>
        <v>17726.270783091</v>
      </c>
      <c r="H22" s="378">
        <f>SUM(H7:H21)</f>
        <v>17661.141300662508</v>
      </c>
      <c r="I22" s="378">
        <f>SUM(I7:I21)</f>
        <v>16037.212560804763</v>
      </c>
      <c r="J22" s="378">
        <v>15040</v>
      </c>
      <c r="K22" s="378">
        <f>SUM(K7:K21)</f>
        <v>15519.447624245578</v>
      </c>
    </row>
    <row r="23" spans="1:11" ht="15.75" thickTop="1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>
      <c r="B1" s="416" t="s">
        <v>417</v>
      </c>
      <c r="C1" s="416"/>
      <c r="D1" s="416"/>
      <c r="E1" s="416"/>
      <c r="G1" s="417" t="s">
        <v>182</v>
      </c>
      <c r="H1" s="417"/>
      <c r="I1" s="417"/>
      <c r="J1" s="417"/>
      <c r="L1" s="417" t="s">
        <v>209</v>
      </c>
      <c r="M1" s="417"/>
      <c r="N1" s="417"/>
      <c r="O1" s="417"/>
      <c r="Q1" s="418" t="s">
        <v>416</v>
      </c>
      <c r="R1" s="418"/>
      <c r="S1" s="418"/>
      <c r="T1" s="418"/>
      <c r="V1" s="419" t="s">
        <v>397</v>
      </c>
      <c r="W1" s="419"/>
      <c r="X1" s="419"/>
      <c r="Y1" s="419"/>
    </row>
    <row r="2" spans="1:27" s="406" customFormat="1" ht="45">
      <c r="A2" s="406" t="s">
        <v>418</v>
      </c>
      <c r="B2" s="412" t="s">
        <v>180</v>
      </c>
      <c r="C2" s="412" t="s">
        <v>181</v>
      </c>
      <c r="D2" s="412" t="s">
        <v>327</v>
      </c>
      <c r="E2" s="412" t="s">
        <v>328</v>
      </c>
      <c r="G2" s="414" t="s">
        <v>180</v>
      </c>
      <c r="H2" s="414" t="s">
        <v>181</v>
      </c>
      <c r="I2" s="414" t="s">
        <v>327</v>
      </c>
      <c r="J2" s="414" t="s">
        <v>328</v>
      </c>
      <c r="L2" s="414" t="s">
        <v>180</v>
      </c>
      <c r="M2" s="414" t="s">
        <v>181</v>
      </c>
      <c r="N2" s="414" t="s">
        <v>327</v>
      </c>
      <c r="O2" s="414" t="s">
        <v>328</v>
      </c>
      <c r="Q2" s="413" t="s">
        <v>180</v>
      </c>
      <c r="R2" s="413" t="s">
        <v>181</v>
      </c>
      <c r="S2" s="413" t="s">
        <v>327</v>
      </c>
      <c r="T2" s="413" t="s">
        <v>328</v>
      </c>
      <c r="V2" s="415" t="s">
        <v>180</v>
      </c>
      <c r="W2" s="415" t="s">
        <v>181</v>
      </c>
      <c r="X2" s="415" t="s">
        <v>327</v>
      </c>
      <c r="Y2" s="415" t="s">
        <v>328</v>
      </c>
      <c r="AA2" s="420" t="s">
        <v>206</v>
      </c>
    </row>
    <row r="3" spans="1:27">
      <c r="A3" t="s">
        <v>332</v>
      </c>
      <c r="B3" s="385">
        <v>3066.8702149999999</v>
      </c>
      <c r="C3" s="385">
        <v>2296.2576960000001</v>
      </c>
      <c r="D3" s="385">
        <v>1617.5581629999999</v>
      </c>
      <c r="E3" s="385">
        <v>344.561533</v>
      </c>
      <c r="F3" s="385"/>
      <c r="G3" s="385">
        <v>329.99250999999998</v>
      </c>
      <c r="H3" s="385">
        <v>1109.8167100000001</v>
      </c>
      <c r="I3" s="385">
        <v>2618.2311179999997</v>
      </c>
      <c r="J3" s="385">
        <v>121.11657000000001</v>
      </c>
      <c r="K3" s="385"/>
      <c r="L3" s="385">
        <v>82.018749999999997</v>
      </c>
      <c r="M3" s="385">
        <v>44.264729000000003</v>
      </c>
      <c r="N3" s="385">
        <v>247.73035099999998</v>
      </c>
      <c r="O3" s="385">
        <v>59.691283000000006</v>
      </c>
      <c r="P3" s="385"/>
      <c r="Q3" s="385">
        <f>G3+L3</f>
        <v>412.01125999999999</v>
      </c>
      <c r="R3" s="385">
        <f>H3+M3</f>
        <v>1154.081439</v>
      </c>
      <c r="S3" s="385">
        <f>I3+N3</f>
        <v>2865.9614689999999</v>
      </c>
      <c r="T3" s="385">
        <f>J3+O3</f>
        <v>180.80785300000002</v>
      </c>
      <c r="U3" s="385"/>
      <c r="V3" s="385">
        <f>B3+Q3</f>
        <v>3478.8814750000001</v>
      </c>
      <c r="W3" s="385">
        <f>C3+R3</f>
        <v>3450.3391350000002</v>
      </c>
      <c r="X3" s="385">
        <f>D3+S3</f>
        <v>4483.5196319999995</v>
      </c>
      <c r="Y3" s="385">
        <f>E3+T3</f>
        <v>525.36938600000008</v>
      </c>
      <c r="Z3" s="411"/>
      <c r="AA3" s="1">
        <f>SUM(V3:Y3)</f>
        <v>11938.109628</v>
      </c>
    </row>
    <row r="4" spans="1:27">
      <c r="A4" t="s">
        <v>331</v>
      </c>
      <c r="B4" s="385">
        <v>3339.0105960000001</v>
      </c>
      <c r="C4" s="385">
        <v>2600.6361729999999</v>
      </c>
      <c r="D4" s="385">
        <v>1872.6187730000001</v>
      </c>
      <c r="E4" s="385">
        <v>474.17271199999999</v>
      </c>
      <c r="F4" s="385"/>
      <c r="G4" s="385">
        <v>364.19328000000002</v>
      </c>
      <c r="H4" s="385">
        <v>1183.4647730000002</v>
      </c>
      <c r="I4" s="385">
        <v>2797.4068010000001</v>
      </c>
      <c r="J4" s="385">
        <v>218.35923600000001</v>
      </c>
      <c r="K4" s="385"/>
      <c r="L4" s="385">
        <v>93.645046000000008</v>
      </c>
      <c r="M4" s="385">
        <v>44.936629000000003</v>
      </c>
      <c r="N4" s="385">
        <v>249.17282399999999</v>
      </c>
      <c r="O4" s="385">
        <v>60.660350000000001</v>
      </c>
      <c r="P4" s="385"/>
      <c r="Q4" s="385">
        <f t="shared" ref="Q4:Q31" si="0">G4+L4</f>
        <v>457.83832600000005</v>
      </c>
      <c r="R4" s="385">
        <f t="shared" ref="R4:R31" si="1">H4+M4</f>
        <v>1228.4014020000002</v>
      </c>
      <c r="S4" s="385">
        <f t="shared" ref="S4:S31" si="2">I4+N4</f>
        <v>3046.5796250000003</v>
      </c>
      <c r="T4" s="385">
        <f t="shared" ref="T4:T31" si="3">J4+O4</f>
        <v>279.019586</v>
      </c>
      <c r="U4" s="385"/>
      <c r="V4" s="385">
        <f t="shared" ref="V4:V31" si="4">B4+Q4</f>
        <v>3796.8489220000001</v>
      </c>
      <c r="W4" s="385">
        <f t="shared" ref="W4:W31" si="5">C4+R4</f>
        <v>3829.0375750000003</v>
      </c>
      <c r="X4" s="385">
        <f t="shared" ref="X4:X31" si="6">D4+S4</f>
        <v>4919.1983980000005</v>
      </c>
      <c r="Y4" s="385">
        <f t="shared" ref="Y4:Y31" si="7">E4+T4</f>
        <v>753.19229799999994</v>
      </c>
      <c r="Z4" s="411"/>
      <c r="AA4" s="1">
        <f t="shared" ref="AA4:AA38" si="8">SUM(V4:Y4)</f>
        <v>13298.277193</v>
      </c>
    </row>
    <row r="5" spans="1:27">
      <c r="A5" t="s">
        <v>330</v>
      </c>
      <c r="B5" s="385">
        <v>3334.3920040000003</v>
      </c>
      <c r="C5" s="385">
        <v>2557.1914100000004</v>
      </c>
      <c r="D5" s="385">
        <v>1813.230939</v>
      </c>
      <c r="E5" s="385">
        <v>676.523729</v>
      </c>
      <c r="F5" s="385"/>
      <c r="G5" s="385">
        <v>412.74038000000002</v>
      </c>
      <c r="H5" s="385">
        <v>1565.610373</v>
      </c>
      <c r="I5" s="385">
        <v>3029.8464649999996</v>
      </c>
      <c r="J5" s="385">
        <v>242.825175</v>
      </c>
      <c r="K5" s="385"/>
      <c r="L5" s="385">
        <v>100.04833000000001</v>
      </c>
      <c r="M5" s="385">
        <v>69.899153999999996</v>
      </c>
      <c r="N5" s="385">
        <v>355.46802299999996</v>
      </c>
      <c r="O5" s="385">
        <v>78.911437000000006</v>
      </c>
      <c r="P5" s="385"/>
      <c r="Q5" s="385">
        <f t="shared" si="0"/>
        <v>512.78871000000004</v>
      </c>
      <c r="R5" s="385">
        <f t="shared" si="1"/>
        <v>1635.5095269999999</v>
      </c>
      <c r="S5" s="385">
        <f t="shared" si="2"/>
        <v>3385.3144879999995</v>
      </c>
      <c r="T5" s="385">
        <f t="shared" si="3"/>
        <v>321.73661200000004</v>
      </c>
      <c r="U5" s="385"/>
      <c r="V5" s="385">
        <f t="shared" si="4"/>
        <v>3847.1807140000001</v>
      </c>
      <c r="W5" s="385">
        <f t="shared" si="5"/>
        <v>4192.7009370000005</v>
      </c>
      <c r="X5" s="385">
        <f t="shared" si="6"/>
        <v>5198.5454269999991</v>
      </c>
      <c r="Y5" s="385">
        <f t="shared" si="7"/>
        <v>998.26034100000004</v>
      </c>
      <c r="Z5" s="411"/>
      <c r="AA5" s="1">
        <f t="shared" si="8"/>
        <v>14236.687419</v>
      </c>
    </row>
    <row r="6" spans="1:27">
      <c r="A6" t="s">
        <v>329</v>
      </c>
      <c r="B6" s="385">
        <v>2923.1329719999999</v>
      </c>
      <c r="C6" s="385">
        <v>2358.8721650000002</v>
      </c>
      <c r="D6" s="385">
        <v>1707.2943359999999</v>
      </c>
      <c r="E6" s="385">
        <v>487.14070600000002</v>
      </c>
      <c r="F6" s="385"/>
      <c r="G6" s="385">
        <v>486.47941800000001</v>
      </c>
      <c r="H6" s="385">
        <v>1731.222919</v>
      </c>
      <c r="I6" s="385">
        <v>3152.8880140000001</v>
      </c>
      <c r="J6" s="385">
        <v>253.61673400000001</v>
      </c>
      <c r="K6" s="385"/>
      <c r="L6" s="385">
        <v>86.790530000000004</v>
      </c>
      <c r="M6" s="385">
        <v>59.956325</v>
      </c>
      <c r="N6" s="385">
        <v>263.96899999999999</v>
      </c>
      <c r="O6" s="385">
        <v>76.732645000000005</v>
      </c>
      <c r="P6" s="385"/>
      <c r="Q6" s="385">
        <f t="shared" si="0"/>
        <v>573.269948</v>
      </c>
      <c r="R6" s="385">
        <f t="shared" si="1"/>
        <v>1791.1792440000002</v>
      </c>
      <c r="S6" s="385">
        <f t="shared" si="2"/>
        <v>3416.8570140000002</v>
      </c>
      <c r="T6" s="385">
        <f t="shared" si="3"/>
        <v>330.349379</v>
      </c>
      <c r="U6" s="385"/>
      <c r="V6" s="385">
        <f t="shared" si="4"/>
        <v>3496.40292</v>
      </c>
      <c r="W6" s="385">
        <f t="shared" si="5"/>
        <v>4150.0514090000006</v>
      </c>
      <c r="X6" s="385">
        <f t="shared" si="6"/>
        <v>5124.1513500000001</v>
      </c>
      <c r="Y6" s="385">
        <f t="shared" si="7"/>
        <v>817.49008500000002</v>
      </c>
      <c r="Z6" s="411"/>
      <c r="AA6" s="1">
        <f t="shared" si="8"/>
        <v>13588.095764</v>
      </c>
    </row>
    <row r="7" spans="1:27">
      <c r="A7" t="s">
        <v>252</v>
      </c>
      <c r="B7" s="385">
        <v>2843.8270000000002</v>
      </c>
      <c r="C7" s="385">
        <v>2466.114</v>
      </c>
      <c r="D7" s="385">
        <v>1416.68</v>
      </c>
      <c r="E7" s="385">
        <v>544.23800000000006</v>
      </c>
      <c r="F7" s="385"/>
      <c r="G7" s="385">
        <v>422.08699999999999</v>
      </c>
      <c r="H7" s="385">
        <v>1859.306</v>
      </c>
      <c r="I7" s="385">
        <v>2792.5619999999999</v>
      </c>
      <c r="J7" s="385">
        <v>397.87200000000001</v>
      </c>
      <c r="K7" s="385"/>
      <c r="L7" s="385">
        <v>89.998999999999995</v>
      </c>
      <c r="M7" s="385">
        <v>41.253999999999998</v>
      </c>
      <c r="N7" s="385">
        <v>201.70599999999999</v>
      </c>
      <c r="O7" s="385">
        <v>97.959000000000003</v>
      </c>
      <c r="P7" s="385"/>
      <c r="Q7" s="385">
        <f t="shared" si="0"/>
        <v>512.08600000000001</v>
      </c>
      <c r="R7" s="385">
        <f t="shared" si="1"/>
        <v>1900.56</v>
      </c>
      <c r="S7" s="385">
        <f t="shared" si="2"/>
        <v>2994.268</v>
      </c>
      <c r="T7" s="385">
        <f t="shared" si="3"/>
        <v>495.83100000000002</v>
      </c>
      <c r="U7" s="385"/>
      <c r="V7" s="385">
        <f t="shared" si="4"/>
        <v>3355.9130000000005</v>
      </c>
      <c r="W7" s="385">
        <f t="shared" si="5"/>
        <v>4366.674</v>
      </c>
      <c r="X7" s="385">
        <f t="shared" si="6"/>
        <v>4410.9480000000003</v>
      </c>
      <c r="Y7" s="385">
        <f t="shared" si="7"/>
        <v>1040.069</v>
      </c>
      <c r="Z7" s="411"/>
      <c r="AA7" s="1">
        <f t="shared" si="8"/>
        <v>13173.603999999999</v>
      </c>
    </row>
    <row r="8" spans="1:27">
      <c r="A8" t="s">
        <v>237</v>
      </c>
      <c r="B8" s="385">
        <v>3032.2939999999999</v>
      </c>
      <c r="C8" s="385">
        <v>2316.7420000000002</v>
      </c>
      <c r="D8" s="385">
        <v>1169.846</v>
      </c>
      <c r="E8" s="385">
        <v>592.59799999999996</v>
      </c>
      <c r="F8" s="385"/>
      <c r="G8" s="385">
        <v>490.4</v>
      </c>
      <c r="H8" s="385">
        <v>2172.9430000000002</v>
      </c>
      <c r="I8" s="385">
        <v>2469.5300000000002</v>
      </c>
      <c r="J8" s="385">
        <v>439.28800000000001</v>
      </c>
      <c r="K8" s="385"/>
      <c r="L8" s="385">
        <v>111.111</v>
      </c>
      <c r="M8" s="385">
        <v>48.938000000000002</v>
      </c>
      <c r="N8" s="385">
        <v>245.316</v>
      </c>
      <c r="O8" s="385">
        <v>56.366999999999997</v>
      </c>
      <c r="P8" s="385"/>
      <c r="Q8" s="385">
        <f t="shared" si="0"/>
        <v>601.51099999999997</v>
      </c>
      <c r="R8" s="385">
        <f t="shared" si="1"/>
        <v>2221.8810000000003</v>
      </c>
      <c r="S8" s="385">
        <f t="shared" si="2"/>
        <v>2714.846</v>
      </c>
      <c r="T8" s="385">
        <f t="shared" si="3"/>
        <v>495.65500000000003</v>
      </c>
      <c r="U8" s="385"/>
      <c r="V8" s="385">
        <f t="shared" si="4"/>
        <v>3633.8049999999998</v>
      </c>
      <c r="W8" s="385">
        <f t="shared" si="5"/>
        <v>4538.6230000000005</v>
      </c>
      <c r="X8" s="385">
        <f t="shared" si="6"/>
        <v>3884.692</v>
      </c>
      <c r="Y8" s="385">
        <f t="shared" si="7"/>
        <v>1088.2529999999999</v>
      </c>
      <c r="Z8" s="411"/>
      <c r="AA8" s="1">
        <f t="shared" si="8"/>
        <v>13145.373</v>
      </c>
    </row>
    <row r="9" spans="1:27">
      <c r="A9" t="s">
        <v>238</v>
      </c>
      <c r="B9" s="385">
        <v>3404.4609999999998</v>
      </c>
      <c r="C9" s="385">
        <v>3039.1849999999999</v>
      </c>
      <c r="D9" s="385">
        <v>1636.116</v>
      </c>
      <c r="E9" s="385">
        <v>703.08799999999997</v>
      </c>
      <c r="F9" s="385"/>
      <c r="G9" s="385">
        <v>626.88900000000001</v>
      </c>
      <c r="H9" s="385">
        <v>2449.962</v>
      </c>
      <c r="I9" s="385">
        <v>2732.694</v>
      </c>
      <c r="J9" s="385">
        <v>271.142</v>
      </c>
      <c r="K9" s="385"/>
      <c r="L9" s="385">
        <v>42.173999999999999</v>
      </c>
      <c r="M9" s="385">
        <v>98.956000000000003</v>
      </c>
      <c r="N9" s="385">
        <v>317.39699999999999</v>
      </c>
      <c r="O9" s="385">
        <v>106.774</v>
      </c>
      <c r="P9" s="385"/>
      <c r="Q9" s="385">
        <f t="shared" si="0"/>
        <v>669.06299999999999</v>
      </c>
      <c r="R9" s="385">
        <f t="shared" si="1"/>
        <v>2548.9180000000001</v>
      </c>
      <c r="S9" s="385">
        <f t="shared" si="2"/>
        <v>3050.0909999999999</v>
      </c>
      <c r="T9" s="385">
        <f t="shared" si="3"/>
        <v>377.916</v>
      </c>
      <c r="U9" s="385"/>
      <c r="V9" s="385">
        <f t="shared" si="4"/>
        <v>4073.5239999999999</v>
      </c>
      <c r="W9" s="385">
        <f t="shared" si="5"/>
        <v>5588.1030000000001</v>
      </c>
      <c r="X9" s="385">
        <f t="shared" si="6"/>
        <v>4686.2070000000003</v>
      </c>
      <c r="Y9" s="385">
        <f t="shared" si="7"/>
        <v>1081.0039999999999</v>
      </c>
      <c r="Z9" s="411"/>
      <c r="AA9" s="1">
        <f t="shared" si="8"/>
        <v>15428.838</v>
      </c>
    </row>
    <row r="10" spans="1:27">
      <c r="A10" t="s">
        <v>239</v>
      </c>
      <c r="B10" s="385">
        <v>3676.855</v>
      </c>
      <c r="C10" s="385">
        <v>3141.0920000000001</v>
      </c>
      <c r="D10" s="385">
        <v>1853.807</v>
      </c>
      <c r="E10" s="385">
        <v>826.08699999999999</v>
      </c>
      <c r="F10" s="385"/>
      <c r="G10" s="385">
        <v>689.21100000000001</v>
      </c>
      <c r="H10" s="385">
        <v>2609.2579999999998</v>
      </c>
      <c r="I10" s="385">
        <v>3074.087</v>
      </c>
      <c r="J10" s="385">
        <v>323.24700000000001</v>
      </c>
      <c r="K10" s="385"/>
      <c r="L10" s="385">
        <v>30.736999999999998</v>
      </c>
      <c r="M10" s="385">
        <v>56.396999999999998</v>
      </c>
      <c r="N10" s="385">
        <v>263.00299999999999</v>
      </c>
      <c r="O10" s="385">
        <v>28.550999999999998</v>
      </c>
      <c r="P10" s="385"/>
      <c r="Q10" s="385">
        <f t="shared" si="0"/>
        <v>719.94799999999998</v>
      </c>
      <c r="R10" s="385">
        <f t="shared" si="1"/>
        <v>2665.6549999999997</v>
      </c>
      <c r="S10" s="385">
        <f t="shared" si="2"/>
        <v>3337.09</v>
      </c>
      <c r="T10" s="385">
        <f t="shared" si="3"/>
        <v>351.798</v>
      </c>
      <c r="U10" s="385"/>
      <c r="V10" s="385">
        <f t="shared" si="4"/>
        <v>4396.8029999999999</v>
      </c>
      <c r="W10" s="385">
        <f t="shared" si="5"/>
        <v>5806.7469999999994</v>
      </c>
      <c r="X10" s="385">
        <f t="shared" si="6"/>
        <v>5190.8969999999999</v>
      </c>
      <c r="Y10" s="385">
        <f t="shared" si="7"/>
        <v>1177.885</v>
      </c>
      <c r="Z10" s="411"/>
      <c r="AA10" s="1">
        <f t="shared" si="8"/>
        <v>16572.331999999999</v>
      </c>
    </row>
    <row r="11" spans="1:27">
      <c r="A11" t="s">
        <v>240</v>
      </c>
      <c r="B11" s="385">
        <v>3074.701</v>
      </c>
      <c r="C11" s="385">
        <v>2735.433</v>
      </c>
      <c r="D11" s="385">
        <v>1304.0920000000001</v>
      </c>
      <c r="E11" s="385">
        <v>905.38800000000003</v>
      </c>
      <c r="F11" s="385"/>
      <c r="G11" s="385">
        <v>460.82499999999999</v>
      </c>
      <c r="H11" s="385">
        <v>2936.232</v>
      </c>
      <c r="I11" s="385">
        <v>3241.86</v>
      </c>
      <c r="J11" s="385">
        <v>363.40699999999998</v>
      </c>
      <c r="K11" s="385"/>
      <c r="L11" s="385">
        <v>56.545191984100001</v>
      </c>
      <c r="M11" s="385">
        <v>66.088999999999999</v>
      </c>
      <c r="N11" s="385">
        <v>289.32100000000003</v>
      </c>
      <c r="O11" s="385">
        <v>98.091999999999999</v>
      </c>
      <c r="P11" s="385"/>
      <c r="Q11" s="385">
        <f t="shared" si="0"/>
        <v>517.37019198409996</v>
      </c>
      <c r="R11" s="385">
        <f t="shared" si="1"/>
        <v>3002.3209999999999</v>
      </c>
      <c r="S11" s="385">
        <f t="shared" si="2"/>
        <v>3531.181</v>
      </c>
      <c r="T11" s="385">
        <f t="shared" si="3"/>
        <v>461.49899999999997</v>
      </c>
      <c r="U11" s="385"/>
      <c r="V11" s="385">
        <f t="shared" si="4"/>
        <v>3592.0711919841001</v>
      </c>
      <c r="W11" s="385">
        <f t="shared" si="5"/>
        <v>5737.7539999999999</v>
      </c>
      <c r="X11" s="385">
        <f t="shared" si="6"/>
        <v>4835.2730000000001</v>
      </c>
      <c r="Y11" s="385">
        <f t="shared" si="7"/>
        <v>1366.8869999999999</v>
      </c>
      <c r="Z11" s="411"/>
      <c r="AA11" s="1">
        <f t="shared" si="8"/>
        <v>15531.9851919841</v>
      </c>
    </row>
    <row r="12" spans="1:27">
      <c r="A12" t="s">
        <v>251</v>
      </c>
      <c r="B12" s="385">
        <v>2996.3049999999998</v>
      </c>
      <c r="C12" s="385">
        <v>2937.0830000000001</v>
      </c>
      <c r="D12" s="385">
        <v>1206.2429999999999</v>
      </c>
      <c r="E12" s="385">
        <v>802.726</v>
      </c>
      <c r="F12" s="385"/>
      <c r="G12" s="385">
        <v>532.12400000000002</v>
      </c>
      <c r="H12" s="385">
        <v>3194.6060000000002</v>
      </c>
      <c r="I12" s="385">
        <v>2818.2170000000001</v>
      </c>
      <c r="J12" s="385">
        <v>403.78800000000001</v>
      </c>
      <c r="K12" s="385"/>
      <c r="L12" s="385">
        <v>60.255203999999999</v>
      </c>
      <c r="M12" s="385">
        <v>69.253</v>
      </c>
      <c r="N12" s="385">
        <v>291.11599999999999</v>
      </c>
      <c r="O12" s="385">
        <v>324.726</v>
      </c>
      <c r="P12" s="385"/>
      <c r="Q12" s="385">
        <f t="shared" si="0"/>
        <v>592.37920400000007</v>
      </c>
      <c r="R12" s="385">
        <f t="shared" si="1"/>
        <v>3263.8590000000004</v>
      </c>
      <c r="S12" s="385">
        <f t="shared" si="2"/>
        <v>3109.3330000000001</v>
      </c>
      <c r="T12" s="385">
        <f t="shared" si="3"/>
        <v>728.51400000000001</v>
      </c>
      <c r="U12" s="385"/>
      <c r="V12" s="385">
        <f t="shared" si="4"/>
        <v>3588.6842040000001</v>
      </c>
      <c r="W12" s="385">
        <f t="shared" si="5"/>
        <v>6200.9420000000009</v>
      </c>
      <c r="X12" s="385">
        <f t="shared" si="6"/>
        <v>4315.576</v>
      </c>
      <c r="Y12" s="385">
        <f t="shared" si="7"/>
        <v>1531.24</v>
      </c>
      <c r="Z12" s="411"/>
      <c r="AA12" s="1">
        <f t="shared" si="8"/>
        <v>15636.442204000001</v>
      </c>
    </row>
    <row r="13" spans="1:27">
      <c r="A13" t="s">
        <v>241</v>
      </c>
      <c r="B13" s="385">
        <v>2608.2489999999998</v>
      </c>
      <c r="C13" s="385">
        <v>2808.2040000000002</v>
      </c>
      <c r="D13" s="385">
        <v>1097.7059999999999</v>
      </c>
      <c r="E13" s="385">
        <v>645.35599999999999</v>
      </c>
      <c r="F13" s="385"/>
      <c r="G13" s="385">
        <v>469.75400000000002</v>
      </c>
      <c r="H13" s="385">
        <v>3427.404</v>
      </c>
      <c r="I13" s="385">
        <v>2700.873</v>
      </c>
      <c r="J13" s="385">
        <v>390.42</v>
      </c>
      <c r="K13" s="385"/>
      <c r="L13" s="385">
        <v>76.963415145000013</v>
      </c>
      <c r="M13" s="385">
        <v>87.743367644000003</v>
      </c>
      <c r="N13" s="385">
        <v>397.298</v>
      </c>
      <c r="O13" s="385">
        <v>155.43</v>
      </c>
      <c r="P13" s="385"/>
      <c r="Q13" s="385">
        <f t="shared" si="0"/>
        <v>546.71741514500002</v>
      </c>
      <c r="R13" s="385">
        <f t="shared" si="1"/>
        <v>3515.147367644</v>
      </c>
      <c r="S13" s="385">
        <f t="shared" si="2"/>
        <v>3098.1710000000003</v>
      </c>
      <c r="T13" s="385">
        <f t="shared" si="3"/>
        <v>545.85</v>
      </c>
      <c r="U13" s="385"/>
      <c r="V13" s="385">
        <f t="shared" si="4"/>
        <v>3154.9664151449997</v>
      </c>
      <c r="W13" s="385">
        <f t="shared" si="5"/>
        <v>6323.3513676439998</v>
      </c>
      <c r="X13" s="385">
        <f t="shared" si="6"/>
        <v>4195.8770000000004</v>
      </c>
      <c r="Y13" s="385">
        <f t="shared" si="7"/>
        <v>1191.2060000000001</v>
      </c>
      <c r="Z13" s="411"/>
      <c r="AA13" s="1">
        <f t="shared" si="8"/>
        <v>14865.400782789</v>
      </c>
    </row>
    <row r="14" spans="1:27">
      <c r="A14" t="s">
        <v>242</v>
      </c>
      <c r="B14" s="385">
        <v>2337.0309999999999</v>
      </c>
      <c r="C14" s="385">
        <v>2618.9540000000002</v>
      </c>
      <c r="D14" s="385">
        <v>1242.616</v>
      </c>
      <c r="E14" s="385">
        <v>680.65099999999995</v>
      </c>
      <c r="F14" s="385"/>
      <c r="G14" s="385">
        <v>377.99299999999999</v>
      </c>
      <c r="H14" s="385">
        <v>3390.8180000000002</v>
      </c>
      <c r="I14" s="385">
        <v>2329.1869999999999</v>
      </c>
      <c r="J14" s="385">
        <v>405.37700000000001</v>
      </c>
      <c r="K14" s="385"/>
      <c r="L14" s="385">
        <v>46.80161502</v>
      </c>
      <c r="M14" s="385">
        <v>47.8375343306</v>
      </c>
      <c r="N14" s="385">
        <v>287.13900000000001</v>
      </c>
      <c r="O14" s="385">
        <v>216.56299999999999</v>
      </c>
      <c r="P14" s="385"/>
      <c r="Q14" s="385">
        <f t="shared" si="0"/>
        <v>424.79461501999998</v>
      </c>
      <c r="R14" s="385">
        <f t="shared" si="1"/>
        <v>3438.6555343306004</v>
      </c>
      <c r="S14" s="385">
        <f t="shared" si="2"/>
        <v>2616.326</v>
      </c>
      <c r="T14" s="385">
        <f t="shared" si="3"/>
        <v>621.94000000000005</v>
      </c>
      <c r="U14" s="385"/>
      <c r="V14" s="385">
        <f t="shared" si="4"/>
        <v>2761.82561502</v>
      </c>
      <c r="W14" s="385">
        <f t="shared" si="5"/>
        <v>6057.6095343306006</v>
      </c>
      <c r="X14" s="385">
        <f t="shared" si="6"/>
        <v>3858.942</v>
      </c>
      <c r="Y14" s="385">
        <f t="shared" si="7"/>
        <v>1302.5909999999999</v>
      </c>
      <c r="Z14" s="411"/>
      <c r="AA14" s="1">
        <f t="shared" si="8"/>
        <v>13980.9681493506</v>
      </c>
    </row>
    <row r="15" spans="1:27">
      <c r="A15" t="s">
        <v>243</v>
      </c>
      <c r="B15" s="385">
        <v>2421.4457960039995</v>
      </c>
      <c r="C15" s="385">
        <v>2559.2542706611807</v>
      </c>
      <c r="D15" s="385">
        <v>961.86265833112986</v>
      </c>
      <c r="E15" s="385">
        <v>697.3106188690399</v>
      </c>
      <c r="F15" s="385"/>
      <c r="G15" s="385">
        <v>439.23930879600005</v>
      </c>
      <c r="H15" s="385">
        <v>3676.8538910930006</v>
      </c>
      <c r="I15" s="385">
        <v>2388.7704930020004</v>
      </c>
      <c r="J15" s="385">
        <v>486.57473136799996</v>
      </c>
      <c r="K15" s="385"/>
      <c r="L15" s="385">
        <v>35.622020013000004</v>
      </c>
      <c r="M15" s="385">
        <v>56.626045366</v>
      </c>
      <c r="N15" s="385">
        <v>324.75267824500008</v>
      </c>
      <c r="O15" s="385">
        <v>221.60958054</v>
      </c>
      <c r="P15" s="385"/>
      <c r="Q15" s="385">
        <f t="shared" si="0"/>
        <v>474.86132880900004</v>
      </c>
      <c r="R15" s="385">
        <f t="shared" si="1"/>
        <v>3733.4799364590008</v>
      </c>
      <c r="S15" s="385">
        <f t="shared" si="2"/>
        <v>2713.5231712470004</v>
      </c>
      <c r="T15" s="385">
        <f t="shared" si="3"/>
        <v>708.18431190799993</v>
      </c>
      <c r="U15" s="385"/>
      <c r="V15" s="385">
        <f t="shared" si="4"/>
        <v>2896.3071248129995</v>
      </c>
      <c r="W15" s="385">
        <f t="shared" si="5"/>
        <v>6292.734207120182</v>
      </c>
      <c r="X15" s="385">
        <f t="shared" si="6"/>
        <v>3675.3858295781301</v>
      </c>
      <c r="Y15" s="385">
        <f t="shared" si="7"/>
        <v>1405.4949307770398</v>
      </c>
      <c r="Z15" s="411"/>
      <c r="AA15" s="1">
        <f t="shared" si="8"/>
        <v>14269.922092288352</v>
      </c>
    </row>
    <row r="16" spans="1:27">
      <c r="A16" t="s">
        <v>244</v>
      </c>
      <c r="B16" s="385">
        <v>2523.8114039460011</v>
      </c>
      <c r="C16" s="385">
        <v>3266.1266051025805</v>
      </c>
      <c r="D16" s="385">
        <v>1217.6936330200001</v>
      </c>
      <c r="E16" s="385">
        <v>735.23503274769985</v>
      </c>
      <c r="F16" s="385"/>
      <c r="G16" s="385">
        <v>343.60805958999998</v>
      </c>
      <c r="H16" s="385">
        <v>3842.1840130167398</v>
      </c>
      <c r="I16" s="385">
        <v>2800.9846134299996</v>
      </c>
      <c r="J16" s="385">
        <v>366.23873121199989</v>
      </c>
      <c r="K16" s="385"/>
      <c r="L16" s="385">
        <v>36.570794999999997</v>
      </c>
      <c r="M16" s="385">
        <v>101.715951641</v>
      </c>
      <c r="N16" s="385">
        <v>443.48685858999994</v>
      </c>
      <c r="O16" s="385">
        <v>314.36368203799998</v>
      </c>
      <c r="P16" s="385"/>
      <c r="Q16" s="385">
        <f t="shared" si="0"/>
        <v>380.17885458999996</v>
      </c>
      <c r="R16" s="385">
        <f t="shared" si="1"/>
        <v>3943.8999646577399</v>
      </c>
      <c r="S16" s="385">
        <f t="shared" si="2"/>
        <v>3244.4714720199995</v>
      </c>
      <c r="T16" s="385">
        <f t="shared" si="3"/>
        <v>680.60241324999993</v>
      </c>
      <c r="U16" s="385"/>
      <c r="V16" s="385">
        <f t="shared" si="4"/>
        <v>2903.990258536001</v>
      </c>
      <c r="W16" s="385">
        <f t="shared" si="5"/>
        <v>7210.0265697603209</v>
      </c>
      <c r="X16" s="385">
        <f t="shared" si="6"/>
        <v>4462.1651050399996</v>
      </c>
      <c r="Y16" s="385">
        <f t="shared" si="7"/>
        <v>1415.8374459976999</v>
      </c>
      <c r="Z16" s="411"/>
      <c r="AA16" s="1">
        <f t="shared" si="8"/>
        <v>15992.019379334022</v>
      </c>
    </row>
    <row r="17" spans="1:28">
      <c r="A17" t="s">
        <v>245</v>
      </c>
      <c r="B17" s="385">
        <v>2785.1426254540002</v>
      </c>
      <c r="C17" s="385">
        <v>2991.3014244700003</v>
      </c>
      <c r="D17" s="385">
        <v>1125.4774178140001</v>
      </c>
      <c r="E17" s="385">
        <v>988.70564707799997</v>
      </c>
      <c r="F17" s="385"/>
      <c r="G17" s="385">
        <v>393.53826634100005</v>
      </c>
      <c r="H17" s="385">
        <v>3535.5298947804013</v>
      </c>
      <c r="I17" s="385">
        <v>2280.2878570480002</v>
      </c>
      <c r="J17" s="385">
        <v>369.77512238399999</v>
      </c>
      <c r="K17" s="385"/>
      <c r="L17" s="385">
        <v>36.139596239999996</v>
      </c>
      <c r="M17" s="385">
        <v>82.393212670000011</v>
      </c>
      <c r="N17" s="385">
        <v>170.33956672271995</v>
      </c>
      <c r="O17" s="385">
        <v>130.61312487199999</v>
      </c>
      <c r="P17" s="385"/>
      <c r="Q17" s="385">
        <f t="shared" si="0"/>
        <v>429.67786258100006</v>
      </c>
      <c r="R17" s="385">
        <f t="shared" si="1"/>
        <v>3617.9231074504014</v>
      </c>
      <c r="S17" s="385">
        <f t="shared" si="2"/>
        <v>2450.6274237707203</v>
      </c>
      <c r="T17" s="385">
        <f t="shared" si="3"/>
        <v>500.388247256</v>
      </c>
      <c r="U17" s="385"/>
      <c r="V17" s="385">
        <f t="shared" si="4"/>
        <v>3214.8204880350004</v>
      </c>
      <c r="W17" s="385">
        <f t="shared" si="5"/>
        <v>6609.2245319204012</v>
      </c>
      <c r="X17" s="385">
        <f t="shared" si="6"/>
        <v>3576.1048415847204</v>
      </c>
      <c r="Y17" s="385">
        <f t="shared" si="7"/>
        <v>1489.093894334</v>
      </c>
      <c r="Z17" s="411"/>
      <c r="AA17" s="1">
        <f t="shared" si="8"/>
        <v>14889.243755874122</v>
      </c>
    </row>
    <row r="18" spans="1:28">
      <c r="A18" t="s">
        <v>246</v>
      </c>
      <c r="B18" s="385">
        <v>2900.7631467211613</v>
      </c>
      <c r="C18" s="385">
        <v>3205.0768053912502</v>
      </c>
      <c r="D18" s="385">
        <v>1335.1218931275298</v>
      </c>
      <c r="E18" s="385">
        <v>760.67768559543993</v>
      </c>
      <c r="F18" s="385"/>
      <c r="G18" s="385">
        <v>370.47882606199994</v>
      </c>
      <c r="H18" s="385">
        <v>3681.9267911693005</v>
      </c>
      <c r="I18" s="385">
        <v>2450.9747673359998</v>
      </c>
      <c r="J18" s="385">
        <v>441.43595813999991</v>
      </c>
      <c r="K18" s="385"/>
      <c r="L18" s="385">
        <v>21.992811399999997</v>
      </c>
      <c r="M18" s="385">
        <v>92.447091085000011</v>
      </c>
      <c r="N18" s="385">
        <v>243.64646705300001</v>
      </c>
      <c r="O18" s="385">
        <v>136.51307668000001</v>
      </c>
      <c r="P18" s="385"/>
      <c r="Q18" s="385">
        <f t="shared" si="0"/>
        <v>392.47163746199993</v>
      </c>
      <c r="R18" s="385">
        <f t="shared" si="1"/>
        <v>3774.3738822543005</v>
      </c>
      <c r="S18" s="385">
        <f t="shared" si="2"/>
        <v>2694.6212343889997</v>
      </c>
      <c r="T18" s="385">
        <f t="shared" si="3"/>
        <v>577.94903481999995</v>
      </c>
      <c r="U18" s="385"/>
      <c r="V18" s="385">
        <f t="shared" si="4"/>
        <v>3293.2347841831611</v>
      </c>
      <c r="W18" s="385">
        <f t="shared" si="5"/>
        <v>6979.4506876455507</v>
      </c>
      <c r="X18" s="385">
        <f t="shared" si="6"/>
        <v>4029.7431275165295</v>
      </c>
      <c r="Y18" s="385">
        <f t="shared" si="7"/>
        <v>1338.6267204154399</v>
      </c>
      <c r="Z18" s="411"/>
      <c r="AA18" s="1">
        <f t="shared" si="8"/>
        <v>15641.055319760681</v>
      </c>
    </row>
    <row r="19" spans="1:28">
      <c r="A19" t="s">
        <v>247</v>
      </c>
      <c r="B19" s="385">
        <v>3178.1991673623406</v>
      </c>
      <c r="C19" s="385">
        <v>3350.6302149491007</v>
      </c>
      <c r="D19" s="385">
        <v>1855.3286192021405</v>
      </c>
      <c r="E19" s="385">
        <v>655.0596505149997</v>
      </c>
      <c r="F19" s="385"/>
      <c r="G19" s="385">
        <v>284.63682803000006</v>
      </c>
      <c r="H19" s="385">
        <v>3108.9027072120025</v>
      </c>
      <c r="I19" s="385">
        <v>2286.0020716359995</v>
      </c>
      <c r="J19" s="385">
        <v>247.62425616400003</v>
      </c>
      <c r="K19" s="385"/>
      <c r="L19" s="385">
        <v>28.127668778</v>
      </c>
      <c r="M19" s="385">
        <v>118.66700528</v>
      </c>
      <c r="N19" s="385">
        <v>221.668228102</v>
      </c>
      <c r="O19" s="385">
        <v>184.601207015</v>
      </c>
      <c r="P19" s="385"/>
      <c r="Q19" s="385">
        <f t="shared" si="0"/>
        <v>312.76449680800005</v>
      </c>
      <c r="R19" s="385">
        <f t="shared" si="1"/>
        <v>3227.5697124920025</v>
      </c>
      <c r="S19" s="385">
        <f t="shared" si="2"/>
        <v>2507.6702997379994</v>
      </c>
      <c r="T19" s="385">
        <f t="shared" si="3"/>
        <v>432.22546317900003</v>
      </c>
      <c r="U19" s="385"/>
      <c r="V19" s="385">
        <f t="shared" si="4"/>
        <v>3490.9636641703405</v>
      </c>
      <c r="W19" s="385">
        <f t="shared" si="5"/>
        <v>6578.1999274411028</v>
      </c>
      <c r="X19" s="385">
        <f t="shared" si="6"/>
        <v>4362.9989189401404</v>
      </c>
      <c r="Y19" s="385">
        <f t="shared" si="7"/>
        <v>1087.2851136939998</v>
      </c>
      <c r="Z19" s="411"/>
      <c r="AA19" s="1">
        <f t="shared" si="8"/>
        <v>15519.447624245582</v>
      </c>
    </row>
    <row r="20" spans="1:28">
      <c r="A20" t="s">
        <v>248</v>
      </c>
      <c r="B20" s="385">
        <v>3433.7669999999998</v>
      </c>
      <c r="C20" s="385">
        <v>3647.7890000000002</v>
      </c>
      <c r="D20" s="385">
        <v>1263.7550000000001</v>
      </c>
      <c r="E20" s="385">
        <v>944.64</v>
      </c>
      <c r="F20" s="385"/>
      <c r="G20" s="385">
        <v>323.62900000000002</v>
      </c>
      <c r="H20" s="385">
        <v>2725.0250000000001</v>
      </c>
      <c r="I20" s="385">
        <v>1933.72</v>
      </c>
      <c r="J20" s="385">
        <v>173.15199999999999</v>
      </c>
      <c r="K20" s="385"/>
      <c r="L20" s="385">
        <v>17.573</v>
      </c>
      <c r="M20" s="385">
        <v>140.65600000000001</v>
      </c>
      <c r="N20" s="385">
        <v>332.23399999999998</v>
      </c>
      <c r="O20" s="385">
        <v>104.6</v>
      </c>
      <c r="P20" s="385"/>
      <c r="Q20" s="385">
        <f t="shared" si="0"/>
        <v>341.202</v>
      </c>
      <c r="R20" s="385">
        <f t="shared" si="1"/>
        <v>2865.681</v>
      </c>
      <c r="S20" s="385">
        <f t="shared" si="2"/>
        <v>2265.9540000000002</v>
      </c>
      <c r="T20" s="385">
        <f t="shared" si="3"/>
        <v>277.75199999999995</v>
      </c>
      <c r="U20" s="385"/>
      <c r="V20" s="385">
        <f t="shared" si="4"/>
        <v>3774.9690000000001</v>
      </c>
      <c r="W20" s="385">
        <f t="shared" si="5"/>
        <v>6513.47</v>
      </c>
      <c r="X20" s="385">
        <f t="shared" si="6"/>
        <v>3529.7090000000003</v>
      </c>
      <c r="Y20" s="385">
        <f t="shared" si="7"/>
        <v>1222.3919999999998</v>
      </c>
      <c r="Z20" s="411"/>
      <c r="AA20" s="1">
        <f t="shared" si="8"/>
        <v>15040.54</v>
      </c>
    </row>
    <row r="21" spans="1:28">
      <c r="A21" t="s">
        <v>249</v>
      </c>
      <c r="B21" s="385">
        <v>3869.1858733379995</v>
      </c>
      <c r="C21" s="385">
        <v>3749.6334878707985</v>
      </c>
      <c r="D21" s="385">
        <v>1723.9872144599997</v>
      </c>
      <c r="E21" s="385">
        <v>913.52794183999981</v>
      </c>
      <c r="F21" s="385"/>
      <c r="G21" s="385">
        <v>286.56383269399998</v>
      </c>
      <c r="H21" s="385">
        <v>2248.2387311381594</v>
      </c>
      <c r="I21" s="385">
        <v>2344.6347110420002</v>
      </c>
      <c r="J21" s="385">
        <v>282.20932259</v>
      </c>
      <c r="K21" s="385"/>
      <c r="L21" s="385">
        <v>24.668747774</v>
      </c>
      <c r="M21" s="385">
        <v>168.496544478</v>
      </c>
      <c r="N21" s="385">
        <v>286.33693145599995</v>
      </c>
      <c r="O21" s="385">
        <v>139.72922212379999</v>
      </c>
      <c r="P21" s="385"/>
      <c r="Q21" s="385">
        <f t="shared" si="0"/>
        <v>311.23258046799998</v>
      </c>
      <c r="R21" s="385">
        <f t="shared" si="1"/>
        <v>2416.7352756161595</v>
      </c>
      <c r="S21" s="385">
        <f t="shared" si="2"/>
        <v>2630.9716424980002</v>
      </c>
      <c r="T21" s="385">
        <f t="shared" si="3"/>
        <v>421.93854471379996</v>
      </c>
      <c r="U21" s="385"/>
      <c r="V21" s="385">
        <f t="shared" si="4"/>
        <v>4180.4184538059999</v>
      </c>
      <c r="W21" s="385">
        <f t="shared" si="5"/>
        <v>6166.3687634869584</v>
      </c>
      <c r="X21" s="385">
        <f t="shared" si="6"/>
        <v>4354.9588569580001</v>
      </c>
      <c r="Y21" s="385">
        <f t="shared" si="7"/>
        <v>1335.4664865537998</v>
      </c>
      <c r="Z21" s="411"/>
      <c r="AA21" s="1">
        <f t="shared" si="8"/>
        <v>16037.212560804757</v>
      </c>
    </row>
    <row r="22" spans="1:28">
      <c r="A22" t="s">
        <v>250</v>
      </c>
      <c r="B22" s="385">
        <v>4266.3303903945098</v>
      </c>
      <c r="C22" s="385">
        <v>3796.4152283999997</v>
      </c>
      <c r="D22" s="385">
        <v>2925.1198562579998</v>
      </c>
      <c r="E22" s="385">
        <v>796.0918052400001</v>
      </c>
      <c r="F22" s="385"/>
      <c r="G22" s="385">
        <v>319.81830961200001</v>
      </c>
      <c r="H22" s="385">
        <v>2037.0239236538005</v>
      </c>
      <c r="I22" s="385">
        <v>2848.4695947819996</v>
      </c>
      <c r="J22" s="385">
        <v>186.04334759999998</v>
      </c>
      <c r="K22" s="385"/>
      <c r="L22" s="385">
        <v>23.840474999999998</v>
      </c>
      <c r="M22" s="385">
        <v>125.04424356020002</v>
      </c>
      <c r="N22" s="385">
        <v>283.26537862200001</v>
      </c>
      <c r="O22" s="385">
        <v>53.678747539999996</v>
      </c>
      <c r="P22" s="385"/>
      <c r="Q22" s="385">
        <f t="shared" si="0"/>
        <v>343.65878461199998</v>
      </c>
      <c r="R22" s="385">
        <f t="shared" si="1"/>
        <v>2162.0681672140004</v>
      </c>
      <c r="S22" s="385">
        <f t="shared" si="2"/>
        <v>3131.7349734039994</v>
      </c>
      <c r="T22" s="385">
        <f t="shared" si="3"/>
        <v>239.72209513999996</v>
      </c>
      <c r="U22" s="385"/>
      <c r="V22" s="385">
        <f t="shared" si="4"/>
        <v>4609.9891750065099</v>
      </c>
      <c r="W22" s="385">
        <f t="shared" si="5"/>
        <v>5958.4833956140001</v>
      </c>
      <c r="X22" s="385">
        <f t="shared" si="6"/>
        <v>6056.8548296619992</v>
      </c>
      <c r="Y22" s="385">
        <f t="shared" si="7"/>
        <v>1035.8139003800002</v>
      </c>
      <c r="Z22" s="411"/>
      <c r="AA22" s="1">
        <f t="shared" si="8"/>
        <v>17661.141300662508</v>
      </c>
      <c r="AB22" s="426">
        <f>SUM(AA19:AA22)</f>
        <v>64258.341485712852</v>
      </c>
    </row>
    <row r="23" spans="1:28">
      <c r="A23" t="s">
        <v>333</v>
      </c>
      <c r="B23" s="385">
        <v>4493.2636705300019</v>
      </c>
      <c r="C23" s="385">
        <v>4275.866</v>
      </c>
      <c r="D23" s="385">
        <v>1839.144</v>
      </c>
      <c r="E23" s="385">
        <v>698.23</v>
      </c>
      <c r="F23" s="385"/>
      <c r="G23" s="385">
        <v>355.84508233499997</v>
      </c>
      <c r="H23" s="385">
        <v>2351.058</v>
      </c>
      <c r="I23" s="385">
        <v>2448.0215440059997</v>
      </c>
      <c r="J23" s="385">
        <v>179.89947587999993</v>
      </c>
      <c r="K23" s="385"/>
      <c r="L23" s="385">
        <v>36.059842450000005</v>
      </c>
      <c r="M23" s="385">
        <v>179.62799999999999</v>
      </c>
      <c r="N23" s="385">
        <v>831.67700000000002</v>
      </c>
      <c r="O23" s="385">
        <v>37.213000000000001</v>
      </c>
      <c r="P23" s="385"/>
      <c r="Q23" s="385">
        <f t="shared" si="0"/>
        <v>391.90492478499999</v>
      </c>
      <c r="R23" s="385">
        <f t="shared" si="1"/>
        <v>2530.6860000000001</v>
      </c>
      <c r="S23" s="385">
        <f t="shared" si="2"/>
        <v>3279.6985440059998</v>
      </c>
      <c r="T23" s="385">
        <f t="shared" si="3"/>
        <v>217.11247587999992</v>
      </c>
      <c r="U23" s="385"/>
      <c r="V23" s="385">
        <f t="shared" si="4"/>
        <v>4885.1685953150018</v>
      </c>
      <c r="W23" s="385">
        <f t="shared" si="5"/>
        <v>6806.5519999999997</v>
      </c>
      <c r="X23" s="385">
        <f t="shared" si="6"/>
        <v>5118.842544006</v>
      </c>
      <c r="Y23" s="385">
        <f t="shared" si="7"/>
        <v>915.34247587999994</v>
      </c>
      <c r="Z23" s="411"/>
      <c r="AA23" s="1">
        <f t="shared" si="8"/>
        <v>17725.905615200998</v>
      </c>
    </row>
    <row r="24" spans="1:28">
      <c r="A24" t="s">
        <v>334</v>
      </c>
      <c r="B24" s="385">
        <v>4918.1759142111996</v>
      </c>
      <c r="C24" s="385">
        <v>5101.7299999999996</v>
      </c>
      <c r="D24" s="385">
        <v>2566.36</v>
      </c>
      <c r="E24" s="385">
        <v>784.07500000000005</v>
      </c>
      <c r="F24" s="385"/>
      <c r="G24" s="385">
        <v>218.946542021</v>
      </c>
      <c r="H24" s="385">
        <v>1833.2159999999999</v>
      </c>
      <c r="I24" s="385">
        <v>2773.7672750910006</v>
      </c>
      <c r="J24" s="385">
        <v>222.495335963</v>
      </c>
      <c r="K24" s="385"/>
      <c r="L24" s="385">
        <v>24.708089000000001</v>
      </c>
      <c r="M24" s="385">
        <v>150.685</v>
      </c>
      <c r="N24" s="385">
        <v>1709.558</v>
      </c>
      <c r="O24" s="385">
        <v>45.137999999999998</v>
      </c>
      <c r="P24" s="385"/>
      <c r="Q24" s="385">
        <f t="shared" si="0"/>
        <v>243.654631021</v>
      </c>
      <c r="R24" s="385">
        <f t="shared" si="1"/>
        <v>1983.9009999999998</v>
      </c>
      <c r="S24" s="385">
        <f t="shared" si="2"/>
        <v>4483.3252750910005</v>
      </c>
      <c r="T24" s="385">
        <f t="shared" si="3"/>
        <v>267.63333596299998</v>
      </c>
      <c r="U24" s="385"/>
      <c r="V24" s="385">
        <f t="shared" si="4"/>
        <v>5161.8305452321993</v>
      </c>
      <c r="W24" s="385">
        <f t="shared" si="5"/>
        <v>7085.6309999999994</v>
      </c>
      <c r="X24" s="385">
        <f t="shared" si="6"/>
        <v>7049.6852750910002</v>
      </c>
      <c r="Y24" s="385">
        <f t="shared" si="7"/>
        <v>1051.7083359630001</v>
      </c>
      <c r="Z24" s="411"/>
      <c r="AA24" s="1">
        <f t="shared" si="8"/>
        <v>20348.855156286201</v>
      </c>
    </row>
    <row r="25" spans="1:28">
      <c r="A25" t="s">
        <v>335</v>
      </c>
      <c r="B25" s="385">
        <v>4758.1461404652437</v>
      </c>
      <c r="C25" s="385">
        <v>5137.9229999999998</v>
      </c>
      <c r="D25" s="385">
        <v>2489.027</v>
      </c>
      <c r="E25" s="385">
        <v>776.07100000000003</v>
      </c>
      <c r="F25" s="385"/>
      <c r="G25" s="385">
        <v>275.54822184826287</v>
      </c>
      <c r="H25" s="385">
        <v>1774.58</v>
      </c>
      <c r="I25" s="385">
        <v>2738.6279827512481</v>
      </c>
      <c r="J25" s="385">
        <v>149.05740642259499</v>
      </c>
      <c r="K25" s="385"/>
      <c r="L25" s="385">
        <v>26.959467</v>
      </c>
      <c r="M25" s="385">
        <v>245.87799999999999</v>
      </c>
      <c r="N25" s="385">
        <v>1972.876</v>
      </c>
      <c r="O25" s="385">
        <v>56.639000000000003</v>
      </c>
      <c r="P25" s="385"/>
      <c r="Q25" s="385">
        <f t="shared" si="0"/>
        <v>302.50768884826289</v>
      </c>
      <c r="R25" s="385">
        <f t="shared" si="1"/>
        <v>2020.4579999999999</v>
      </c>
      <c r="S25" s="385">
        <f t="shared" si="2"/>
        <v>4711.5039827512483</v>
      </c>
      <c r="T25" s="385">
        <f t="shared" si="3"/>
        <v>205.696406422595</v>
      </c>
      <c r="U25" s="385"/>
      <c r="V25" s="385">
        <f t="shared" si="4"/>
        <v>5060.6538293135063</v>
      </c>
      <c r="W25" s="385">
        <f t="shared" si="5"/>
        <v>7158.3809999999994</v>
      </c>
      <c r="X25" s="385">
        <f t="shared" si="6"/>
        <v>7200.5309827512483</v>
      </c>
      <c r="Y25" s="385">
        <f t="shared" si="7"/>
        <v>981.76740642259506</v>
      </c>
      <c r="Z25" s="411"/>
      <c r="AA25" s="1">
        <f t="shared" si="8"/>
        <v>20401.333218487351</v>
      </c>
    </row>
    <row r="26" spans="1:28">
      <c r="A26" t="s">
        <v>336</v>
      </c>
      <c r="B26" s="385">
        <v>5455.1113290726989</v>
      </c>
      <c r="C26" s="385">
        <v>4870.7009093409988</v>
      </c>
      <c r="D26" s="385">
        <v>4053.7130878301</v>
      </c>
      <c r="E26" s="385">
        <v>804.30553259580006</v>
      </c>
      <c r="F26" s="385"/>
      <c r="G26" s="385">
        <v>273.64393064079997</v>
      </c>
      <c r="H26" s="385">
        <v>1385.3191734232503</v>
      </c>
      <c r="I26" s="385">
        <v>2879.1892010222996</v>
      </c>
      <c r="J26" s="385">
        <v>244.49497181200005</v>
      </c>
      <c r="K26" s="385"/>
      <c r="L26" s="385">
        <v>31.459874649999996</v>
      </c>
      <c r="M26" s="385">
        <v>175.00006373190001</v>
      </c>
      <c r="N26" s="385">
        <v>1902.06417708</v>
      </c>
      <c r="O26" s="385">
        <v>115.733839</v>
      </c>
      <c r="P26" s="385"/>
      <c r="Q26" s="385">
        <f t="shared" si="0"/>
        <v>305.10380529079998</v>
      </c>
      <c r="R26" s="385">
        <f t="shared" si="1"/>
        <v>1560.3192371551504</v>
      </c>
      <c r="S26" s="385">
        <f t="shared" si="2"/>
        <v>4781.2533781022994</v>
      </c>
      <c r="T26" s="385">
        <f t="shared" si="3"/>
        <v>360.22881081200006</v>
      </c>
      <c r="U26" s="385"/>
      <c r="V26" s="385">
        <f t="shared" si="4"/>
        <v>5760.2151343634987</v>
      </c>
      <c r="W26" s="385">
        <f t="shared" si="5"/>
        <v>6431.0201464961492</v>
      </c>
      <c r="X26" s="385">
        <f t="shared" si="6"/>
        <v>8834.9664659323989</v>
      </c>
      <c r="Y26" s="385">
        <f t="shared" si="7"/>
        <v>1164.5343434078002</v>
      </c>
      <c r="Z26" s="411"/>
      <c r="AA26" s="1">
        <f t="shared" si="8"/>
        <v>22190.736090199844</v>
      </c>
      <c r="AB26" s="426">
        <f>SUM(AA23:AA26)</f>
        <v>80666.83008017439</v>
      </c>
    </row>
    <row r="27" spans="1:28" s="423" customFormat="1">
      <c r="A27" s="423" t="s">
        <v>337</v>
      </c>
      <c r="B27" s="424">
        <v>5181.8439136767174</v>
      </c>
      <c r="C27" s="424">
        <v>5073.0026704181555</v>
      </c>
      <c r="D27" s="424">
        <v>3286.8353701010201</v>
      </c>
      <c r="E27" s="424">
        <v>662.57064040385046</v>
      </c>
      <c r="F27" s="424"/>
      <c r="G27" s="424">
        <v>163.26816912854221</v>
      </c>
      <c r="H27" s="424">
        <v>1408.8789824753771</v>
      </c>
      <c r="I27" s="424">
        <v>2179.6213243898401</v>
      </c>
      <c r="J27" s="424">
        <v>145.92933025582562</v>
      </c>
      <c r="K27" s="424"/>
      <c r="L27" s="424">
        <v>67.553880625000005</v>
      </c>
      <c r="M27" s="424">
        <v>232.06193789855593</v>
      </c>
      <c r="N27" s="424">
        <v>2136.1078048168201</v>
      </c>
      <c r="O27" s="424">
        <v>75.737241034962693</v>
      </c>
      <c r="P27" s="424"/>
      <c r="Q27" s="424">
        <f t="shared" si="0"/>
        <v>230.82204975354222</v>
      </c>
      <c r="R27" s="424">
        <f t="shared" si="1"/>
        <v>1640.9409203739331</v>
      </c>
      <c r="S27" s="424">
        <f t="shared" si="2"/>
        <v>4315.7291292066602</v>
      </c>
      <c r="T27" s="424">
        <f t="shared" si="3"/>
        <v>221.66657129078831</v>
      </c>
      <c r="U27" s="424"/>
      <c r="V27" s="424">
        <f t="shared" si="4"/>
        <v>5412.6659634302596</v>
      </c>
      <c r="W27" s="424">
        <f t="shared" si="5"/>
        <v>6713.9435907920888</v>
      </c>
      <c r="X27" s="424">
        <f t="shared" si="6"/>
        <v>7602.5644993076803</v>
      </c>
      <c r="Y27" s="424">
        <f t="shared" si="7"/>
        <v>884.23721169463875</v>
      </c>
      <c r="Z27" s="425"/>
      <c r="AA27" s="426">
        <f t="shared" si="8"/>
        <v>20613.411265224666</v>
      </c>
    </row>
    <row r="28" spans="1:28" s="423" customFormat="1">
      <c r="A28" s="423" t="s">
        <v>338</v>
      </c>
      <c r="B28" s="424">
        <v>6108.9181789999993</v>
      </c>
      <c r="C28" s="424">
        <v>5347.1584320000002</v>
      </c>
      <c r="D28" s="424">
        <v>3559.4733789999996</v>
      </c>
      <c r="E28" s="424">
        <v>789.11085099999991</v>
      </c>
      <c r="F28" s="424"/>
      <c r="G28" s="424">
        <v>256.395557</v>
      </c>
      <c r="H28" s="424">
        <v>1449.882801</v>
      </c>
      <c r="I28" s="424">
        <v>2541.9295789999996</v>
      </c>
      <c r="J28" s="424">
        <v>158.75883300000001</v>
      </c>
      <c r="K28" s="424"/>
      <c r="L28" s="424">
        <v>119.10597199999999</v>
      </c>
      <c r="M28" s="424">
        <v>325.57137699999998</v>
      </c>
      <c r="N28" s="424">
        <v>1923.2016020000001</v>
      </c>
      <c r="O28" s="424">
        <v>137.99299199999999</v>
      </c>
      <c r="P28" s="424"/>
      <c r="Q28" s="424">
        <f t="shared" si="0"/>
        <v>375.501529</v>
      </c>
      <c r="R28" s="424">
        <f t="shared" si="1"/>
        <v>1775.454178</v>
      </c>
      <c r="S28" s="424">
        <f t="shared" si="2"/>
        <v>4465.1311809999997</v>
      </c>
      <c r="T28" s="424">
        <f t="shared" si="3"/>
        <v>296.751825</v>
      </c>
      <c r="U28" s="424"/>
      <c r="V28" s="424">
        <f t="shared" si="4"/>
        <v>6484.4197079999994</v>
      </c>
      <c r="W28" s="424">
        <f t="shared" si="5"/>
        <v>7122.6126100000001</v>
      </c>
      <c r="X28" s="424">
        <f t="shared" si="6"/>
        <v>8024.6045599999998</v>
      </c>
      <c r="Y28" s="424">
        <f t="shared" si="7"/>
        <v>1085.862676</v>
      </c>
      <c r="Z28" s="425"/>
      <c r="AA28" s="424">
        <f t="shared" si="8"/>
        <v>22717.499553999998</v>
      </c>
    </row>
    <row r="29" spans="1:28" s="423" customFormat="1">
      <c r="A29" s="423" t="s">
        <v>339</v>
      </c>
      <c r="B29" s="424">
        <v>5900.4456361999992</v>
      </c>
      <c r="C29" s="424">
        <v>6120.0835551</v>
      </c>
      <c r="D29" s="424">
        <v>3254.4521746999999</v>
      </c>
      <c r="E29" s="424">
        <v>799.61185082000009</v>
      </c>
      <c r="F29" s="424"/>
      <c r="G29" s="424">
        <v>214.24682035000001</v>
      </c>
      <c r="H29" s="424">
        <v>1177.5229195999998</v>
      </c>
      <c r="I29" s="424">
        <v>2397.9436236000001</v>
      </c>
      <c r="J29" s="424">
        <v>157.10169227999998</v>
      </c>
      <c r="K29" s="424"/>
      <c r="L29" s="424">
        <v>138.32747499999999</v>
      </c>
      <c r="M29" s="424">
        <v>571.40494819000003</v>
      </c>
      <c r="N29" s="424">
        <v>2015.0749714000001</v>
      </c>
      <c r="O29" s="424">
        <v>105.41353942000001</v>
      </c>
      <c r="P29" s="424"/>
      <c r="Q29" s="424">
        <f t="shared" si="0"/>
        <v>352.57429535</v>
      </c>
      <c r="R29" s="424">
        <f t="shared" si="1"/>
        <v>1748.9278677899997</v>
      </c>
      <c r="S29" s="424">
        <f t="shared" si="2"/>
        <v>4413.0185950000005</v>
      </c>
      <c r="T29" s="424">
        <f t="shared" si="3"/>
        <v>262.51523169999996</v>
      </c>
      <c r="U29" s="424"/>
      <c r="V29" s="424">
        <f t="shared" si="4"/>
        <v>6253.0199315499995</v>
      </c>
      <c r="W29" s="424">
        <f t="shared" si="5"/>
        <v>7869.0114228900002</v>
      </c>
      <c r="X29" s="424">
        <f t="shared" si="6"/>
        <v>7667.4707697000003</v>
      </c>
      <c r="Y29" s="424">
        <f t="shared" si="7"/>
        <v>1062.1270825199999</v>
      </c>
      <c r="Z29" s="425"/>
      <c r="AA29" s="426">
        <f t="shared" si="8"/>
        <v>22851.62920666</v>
      </c>
    </row>
    <row r="30" spans="1:28" s="423" customFormat="1">
      <c r="A30" s="423" t="s">
        <v>340</v>
      </c>
      <c r="B30" s="424">
        <v>6389.8297443778974</v>
      </c>
      <c r="C30" s="424">
        <v>6078.7046714962089</v>
      </c>
      <c r="D30" s="424">
        <v>3726.4612530753247</v>
      </c>
      <c r="E30" s="424">
        <v>920.72403605629893</v>
      </c>
      <c r="F30" s="424"/>
      <c r="G30" s="424">
        <v>227.50236440733548</v>
      </c>
      <c r="H30" s="424">
        <v>1123.0801696147532</v>
      </c>
      <c r="I30" s="424">
        <v>2480.8125846017924</v>
      </c>
      <c r="J30" s="424">
        <v>214.03492044172353</v>
      </c>
      <c r="K30" s="424"/>
      <c r="L30" s="424">
        <v>195.78821075034841</v>
      </c>
      <c r="M30" s="424">
        <v>396.03498946143378</v>
      </c>
      <c r="N30" s="424">
        <v>2799.0749178402848</v>
      </c>
      <c r="O30" s="424">
        <v>140.31604357863148</v>
      </c>
      <c r="P30" s="424"/>
      <c r="Q30" s="424">
        <f t="shared" si="0"/>
        <v>423.29057515768386</v>
      </c>
      <c r="R30" s="424">
        <f t="shared" si="1"/>
        <v>1519.115159076187</v>
      </c>
      <c r="S30" s="424">
        <f t="shared" si="2"/>
        <v>5279.8875024420777</v>
      </c>
      <c r="T30" s="424">
        <f t="shared" si="3"/>
        <v>354.35096402035504</v>
      </c>
      <c r="U30" s="424"/>
      <c r="V30" s="424">
        <f t="shared" si="4"/>
        <v>6813.1203195355811</v>
      </c>
      <c r="W30" s="424">
        <f t="shared" si="5"/>
        <v>7597.8198305723963</v>
      </c>
      <c r="X30" s="424">
        <f t="shared" si="6"/>
        <v>9006.3487555174033</v>
      </c>
      <c r="Y30" s="424">
        <f t="shared" si="7"/>
        <v>1275.0750000766539</v>
      </c>
      <c r="Z30" s="425"/>
      <c r="AA30" s="426">
        <f t="shared" si="8"/>
        <v>24692.363905702034</v>
      </c>
      <c r="AB30" s="426">
        <f>SUM(AA27:AA30)</f>
        <v>90874.903931586698</v>
      </c>
    </row>
    <row r="31" spans="1:28" s="387" customFormat="1">
      <c r="A31" s="387" t="s">
        <v>341</v>
      </c>
      <c r="B31" s="421">
        <v>6709.2820599999995</v>
      </c>
      <c r="C31" s="421">
        <v>6471.3219440000003</v>
      </c>
      <c r="D31" s="421">
        <v>3880.3794760000001</v>
      </c>
      <c r="E31" s="421">
        <v>1057.1496520000001</v>
      </c>
      <c r="F31" s="421"/>
      <c r="G31" s="421">
        <v>252.330353</v>
      </c>
      <c r="H31" s="421">
        <v>1122.9226960000001</v>
      </c>
      <c r="I31" s="421">
        <v>2024.227322</v>
      </c>
      <c r="J31" s="421">
        <v>147.72826599999996</v>
      </c>
      <c r="K31" s="421"/>
      <c r="L31" s="421">
        <v>240.21343599999997</v>
      </c>
      <c r="M31" s="421">
        <v>458.10587199999998</v>
      </c>
      <c r="N31" s="421">
        <v>2494.8479950000005</v>
      </c>
      <c r="O31" s="421">
        <v>114.82996399999998</v>
      </c>
      <c r="P31" s="421"/>
      <c r="Q31" s="421">
        <f t="shared" si="0"/>
        <v>492.54378899999995</v>
      </c>
      <c r="R31" s="421">
        <f t="shared" si="1"/>
        <v>1581.0285680000002</v>
      </c>
      <c r="S31" s="421">
        <f t="shared" si="2"/>
        <v>4519.0753170000007</v>
      </c>
      <c r="T31" s="421">
        <f t="shared" si="3"/>
        <v>262.55822999999992</v>
      </c>
      <c r="U31" s="421"/>
      <c r="V31" s="421">
        <f t="shared" si="4"/>
        <v>7201.8258489999998</v>
      </c>
      <c r="W31" s="421">
        <f t="shared" si="5"/>
        <v>8052.3505120000009</v>
      </c>
      <c r="X31" s="421">
        <f t="shared" si="6"/>
        <v>8399.4547930000008</v>
      </c>
      <c r="Y31" s="421">
        <f t="shared" si="7"/>
        <v>1319.7078819999999</v>
      </c>
      <c r="Z31" s="422"/>
      <c r="AA31" s="388">
        <f t="shared" si="8"/>
        <v>24973.339036000001</v>
      </c>
    </row>
    <row r="32" spans="1:28" s="387" customFormat="1">
      <c r="A32" s="387" t="s">
        <v>342</v>
      </c>
      <c r="B32" s="421">
        <v>7154.9295832219004</v>
      </c>
      <c r="C32" s="421">
        <v>6370.5142486410014</v>
      </c>
      <c r="D32" s="421">
        <v>3196.0472806516</v>
      </c>
      <c r="E32" s="421">
        <v>955.05761229979987</v>
      </c>
      <c r="F32" s="421"/>
      <c r="G32" s="421">
        <v>193.57025090920001</v>
      </c>
      <c r="H32" s="421">
        <v>1160.0778426504</v>
      </c>
      <c r="I32" s="421">
        <v>2351.4130020280004</v>
      </c>
      <c r="J32" s="421">
        <v>118.23694354179997</v>
      </c>
      <c r="K32" s="421"/>
      <c r="L32" s="421">
        <v>308.64504299999999</v>
      </c>
      <c r="M32" s="421">
        <v>625.99673596000002</v>
      </c>
      <c r="N32" s="421">
        <v>2619.5543455163993</v>
      </c>
      <c r="O32" s="421">
        <v>118.77263018080002</v>
      </c>
      <c r="P32" s="421"/>
      <c r="Q32" s="421">
        <f t="shared" ref="Q32:T36" si="9">G32+L32</f>
        <v>502.2152939092</v>
      </c>
      <c r="R32" s="421">
        <f t="shared" si="9"/>
        <v>1786.0745786104001</v>
      </c>
      <c r="S32" s="421">
        <f t="shared" si="9"/>
        <v>4970.9673475443997</v>
      </c>
      <c r="T32" s="421">
        <f t="shared" si="9"/>
        <v>237.00957372260001</v>
      </c>
      <c r="U32" s="421"/>
      <c r="V32" s="421">
        <f t="shared" ref="V32:Y36" si="10">B32+Q32</f>
        <v>7657.1448771311007</v>
      </c>
      <c r="W32" s="421">
        <f t="shared" si="10"/>
        <v>8156.5888272514012</v>
      </c>
      <c r="X32" s="421">
        <f t="shared" si="10"/>
        <v>8167.0146281959996</v>
      </c>
      <c r="Y32" s="421">
        <f t="shared" si="10"/>
        <v>1192.0671860223999</v>
      </c>
      <c r="AA32" s="388">
        <f t="shared" si="8"/>
        <v>25172.815518600903</v>
      </c>
    </row>
    <row r="33" spans="1:28" s="387" customFormat="1">
      <c r="A33" s="387" t="s">
        <v>401</v>
      </c>
      <c r="B33" s="421">
        <v>7035.6906220000001</v>
      </c>
      <c r="C33" s="421">
        <v>6975.1296560000001</v>
      </c>
      <c r="D33" s="421">
        <v>2819.9318210000001</v>
      </c>
      <c r="E33" s="421">
        <v>885.73674900000003</v>
      </c>
      <c r="F33" s="421"/>
      <c r="G33" s="421">
        <v>245.696057</v>
      </c>
      <c r="H33" s="421">
        <v>1057.6391859999999</v>
      </c>
      <c r="I33" s="421">
        <v>2368.0009920000002</v>
      </c>
      <c r="J33" s="421">
        <v>127.62611899999999</v>
      </c>
      <c r="K33" s="421"/>
      <c r="L33" s="421">
        <v>316.60931400000004</v>
      </c>
      <c r="M33" s="421">
        <v>691.19689300000005</v>
      </c>
      <c r="N33" s="421">
        <v>2650.0346000000004</v>
      </c>
      <c r="O33" s="421">
        <v>127.35642500000002</v>
      </c>
      <c r="P33" s="421"/>
      <c r="Q33" s="421">
        <f t="shared" si="9"/>
        <v>562.30537100000004</v>
      </c>
      <c r="R33" s="421">
        <f t="shared" si="9"/>
        <v>1748.8360789999999</v>
      </c>
      <c r="S33" s="421">
        <f t="shared" si="9"/>
        <v>5018.0355920000002</v>
      </c>
      <c r="T33" s="421">
        <f t="shared" si="9"/>
        <v>254.98254400000002</v>
      </c>
      <c r="U33" s="421"/>
      <c r="V33" s="421">
        <f t="shared" si="10"/>
        <v>7597.9959930000005</v>
      </c>
      <c r="W33" s="421">
        <f t="shared" si="10"/>
        <v>8723.9657349999998</v>
      </c>
      <c r="X33" s="421">
        <f t="shared" si="10"/>
        <v>7837.9674130000003</v>
      </c>
      <c r="Y33" s="421">
        <f t="shared" si="10"/>
        <v>1140.7192930000001</v>
      </c>
      <c r="AA33" s="388">
        <f t="shared" si="8"/>
        <v>25300.648434000002</v>
      </c>
    </row>
    <row r="34" spans="1:28" s="387" customFormat="1">
      <c r="A34" s="387" t="s">
        <v>405</v>
      </c>
      <c r="B34" s="421">
        <v>7395.7596030000004</v>
      </c>
      <c r="C34" s="421">
        <v>7517.3220489999994</v>
      </c>
      <c r="D34" s="421">
        <v>2968.8942089999991</v>
      </c>
      <c r="E34" s="421">
        <v>1078.2089820000001</v>
      </c>
      <c r="F34" s="421"/>
      <c r="G34" s="421">
        <v>273.72376500000001</v>
      </c>
      <c r="H34" s="421">
        <v>1190.792713</v>
      </c>
      <c r="I34" s="421">
        <v>2184.4324689999994</v>
      </c>
      <c r="J34" s="421">
        <v>163.15802499999998</v>
      </c>
      <c r="K34" s="421"/>
      <c r="L34" s="421">
        <v>389.76347299999998</v>
      </c>
      <c r="M34" s="421">
        <v>673.81724499999996</v>
      </c>
      <c r="N34" s="421">
        <v>3131.7565939999995</v>
      </c>
      <c r="O34" s="421">
        <v>131.78082599999996</v>
      </c>
      <c r="P34" s="421"/>
      <c r="Q34" s="421">
        <f t="shared" si="9"/>
        <v>663.48723799999993</v>
      </c>
      <c r="R34" s="421">
        <f t="shared" si="9"/>
        <v>1864.609958</v>
      </c>
      <c r="S34" s="421">
        <f t="shared" si="9"/>
        <v>5316.1890629999989</v>
      </c>
      <c r="T34" s="421">
        <f t="shared" si="9"/>
        <v>294.93885099999994</v>
      </c>
      <c r="U34" s="421"/>
      <c r="V34" s="421">
        <f t="shared" si="10"/>
        <v>8059.2468410000001</v>
      </c>
      <c r="W34" s="421">
        <f t="shared" si="10"/>
        <v>9381.9320069999994</v>
      </c>
      <c r="X34" s="421">
        <f t="shared" si="10"/>
        <v>8285.083271999998</v>
      </c>
      <c r="Y34" s="421">
        <f t="shared" si="10"/>
        <v>1373.147833</v>
      </c>
      <c r="AA34" s="388">
        <f t="shared" si="8"/>
        <v>27099.409952999998</v>
      </c>
      <c r="AB34" s="388">
        <f>SUM(AA31:AA34)</f>
        <v>102546.2129416009</v>
      </c>
    </row>
    <row r="35" spans="1:28">
      <c r="A35" t="s">
        <v>411</v>
      </c>
      <c r="B35" s="385">
        <v>8028.993643984375</v>
      </c>
      <c r="C35" s="385">
        <v>7990.9368110546875</v>
      </c>
      <c r="D35" s="385">
        <v>2667.4409364394533</v>
      </c>
      <c r="E35" s="385">
        <v>983.38981068164094</v>
      </c>
      <c r="F35" s="385"/>
      <c r="G35" s="385">
        <v>268.52626500000002</v>
      </c>
      <c r="H35" s="385">
        <v>1377.2273240468749</v>
      </c>
      <c r="I35" s="385">
        <v>2292.4226204218749</v>
      </c>
      <c r="J35" s="385">
        <v>209.47148599999994</v>
      </c>
      <c r="K35" s="385"/>
      <c r="L35" s="385">
        <v>308.64476500000001</v>
      </c>
      <c r="M35" s="385">
        <v>637.84354500000006</v>
      </c>
      <c r="N35" s="385">
        <v>3792.8385222968759</v>
      </c>
      <c r="O35" s="385">
        <v>183.0580073125</v>
      </c>
      <c r="P35" s="385"/>
      <c r="Q35" s="427">
        <f t="shared" si="9"/>
        <v>577.17102999999997</v>
      </c>
      <c r="R35" s="427">
        <f t="shared" si="9"/>
        <v>2015.070869046875</v>
      </c>
      <c r="S35" s="427">
        <f t="shared" si="9"/>
        <v>6085.2611427187512</v>
      </c>
      <c r="T35" s="427">
        <f t="shared" si="9"/>
        <v>392.52949331249994</v>
      </c>
      <c r="U35" s="427"/>
      <c r="V35" s="427">
        <f t="shared" si="10"/>
        <v>8606.1646739843745</v>
      </c>
      <c r="W35" s="427">
        <f t="shared" si="10"/>
        <v>10006.007680101562</v>
      </c>
      <c r="X35" s="427">
        <f t="shared" si="10"/>
        <v>8752.7020791582036</v>
      </c>
      <c r="Y35" s="427">
        <f t="shared" si="10"/>
        <v>1375.9193039941408</v>
      </c>
      <c r="Z35" s="403"/>
      <c r="AA35" s="386">
        <f t="shared" si="8"/>
        <v>28740.793737238284</v>
      </c>
    </row>
    <row r="36" spans="1:28">
      <c r="A36" t="s">
        <v>415</v>
      </c>
      <c r="B36" s="385">
        <v>7530.8253059999997</v>
      </c>
      <c r="C36" s="385">
        <v>7118.0927670000001</v>
      </c>
      <c r="D36" s="385">
        <v>2750.2648849999996</v>
      </c>
      <c r="E36" s="385">
        <v>831.62138400000015</v>
      </c>
      <c r="F36" s="385"/>
      <c r="G36" s="385">
        <v>322.29769400000004</v>
      </c>
      <c r="H36" s="385">
        <v>1320.7263659999999</v>
      </c>
      <c r="I36" s="385">
        <v>2291.9430749999997</v>
      </c>
      <c r="J36" s="385">
        <v>202.92394599999994</v>
      </c>
      <c r="K36" s="385"/>
      <c r="L36" s="385">
        <v>400.206864</v>
      </c>
      <c r="M36" s="385">
        <v>979.07594499999993</v>
      </c>
      <c r="N36" s="385">
        <v>3245.5334910000001</v>
      </c>
      <c r="O36" s="385">
        <v>245.62693200000004</v>
      </c>
      <c r="P36" s="385"/>
      <c r="Q36" s="427">
        <f t="shared" si="9"/>
        <v>722.50455800000009</v>
      </c>
      <c r="R36" s="427">
        <f t="shared" si="9"/>
        <v>2299.8023109999999</v>
      </c>
      <c r="S36" s="427">
        <f t="shared" si="9"/>
        <v>5537.4765659999994</v>
      </c>
      <c r="T36" s="427">
        <f t="shared" si="9"/>
        <v>448.55087800000001</v>
      </c>
      <c r="U36" s="385"/>
      <c r="V36" s="427">
        <f t="shared" si="10"/>
        <v>8253.3298639999994</v>
      </c>
      <c r="W36" s="427">
        <f t="shared" si="10"/>
        <v>9417.8950779999996</v>
      </c>
      <c r="X36" s="427">
        <f t="shared" si="10"/>
        <v>8287.7414509999981</v>
      </c>
      <c r="Y36" s="427">
        <f t="shared" si="10"/>
        <v>1280.172262</v>
      </c>
      <c r="AA36" s="386">
        <f t="shared" si="8"/>
        <v>27239.138654999999</v>
      </c>
    </row>
    <row r="37" spans="1:28">
      <c r="A37" t="s">
        <v>424</v>
      </c>
      <c r="B37" s="385">
        <v>7493.9214249999995</v>
      </c>
      <c r="C37" s="385">
        <v>7401.4239400000006</v>
      </c>
      <c r="D37" s="385">
        <v>3017.8693429999998</v>
      </c>
      <c r="E37" s="385">
        <v>932.34139200000004</v>
      </c>
      <c r="F37" s="385"/>
      <c r="G37" s="385">
        <v>314.778256</v>
      </c>
      <c r="H37" s="385">
        <v>1722.8621619999999</v>
      </c>
      <c r="I37" s="385">
        <v>2596.3657480000002</v>
      </c>
      <c r="J37" s="385">
        <v>230.02909599999998</v>
      </c>
      <c r="K37" s="385"/>
      <c r="L37" s="385">
        <v>418.32375300000001</v>
      </c>
      <c r="M37" s="385">
        <v>812.44364800000005</v>
      </c>
      <c r="N37" s="385">
        <v>3715.9248579999999</v>
      </c>
      <c r="O37" s="385">
        <v>177.86844500000001</v>
      </c>
      <c r="P37" s="385"/>
      <c r="Q37" s="427">
        <f t="shared" ref="Q37:T38" si="11">G37+L37</f>
        <v>733.10200899999995</v>
      </c>
      <c r="R37" s="427">
        <f t="shared" si="11"/>
        <v>2535.3058099999998</v>
      </c>
      <c r="S37" s="427">
        <f t="shared" si="11"/>
        <v>6312.2906060000005</v>
      </c>
      <c r="T37" s="427">
        <f t="shared" si="11"/>
        <v>407.89754099999999</v>
      </c>
      <c r="U37" s="385"/>
      <c r="V37" s="427">
        <f t="shared" ref="V37:Y38" si="12">B37+Q37</f>
        <v>8227.0234339999988</v>
      </c>
      <c r="W37" s="427">
        <f t="shared" si="12"/>
        <v>9936.7297500000004</v>
      </c>
      <c r="X37" s="427">
        <f t="shared" si="12"/>
        <v>9330.1599490000008</v>
      </c>
      <c r="Y37" s="427">
        <f t="shared" si="12"/>
        <v>1340.2389330000001</v>
      </c>
      <c r="AA37" s="386">
        <f t="shared" si="8"/>
        <v>28834.152066000002</v>
      </c>
    </row>
    <row r="38" spans="1:28">
      <c r="A38" t="s">
        <v>425</v>
      </c>
      <c r="B38" s="385">
        <v>8082.214027</v>
      </c>
      <c r="C38" s="385">
        <v>7864.8862369999997</v>
      </c>
      <c r="D38" s="385">
        <v>3647.5441559999999</v>
      </c>
      <c r="E38" s="385">
        <v>858.02860299999998</v>
      </c>
      <c r="F38" s="385"/>
      <c r="G38" s="385">
        <v>376.07322100000005</v>
      </c>
      <c r="H38" s="385">
        <v>1213.1726899999999</v>
      </c>
      <c r="I38" s="385">
        <v>2474.4602710000004</v>
      </c>
      <c r="J38" s="385">
        <v>365.50452200000001</v>
      </c>
      <c r="K38" s="385"/>
      <c r="L38" s="385">
        <v>301.43256000000002</v>
      </c>
      <c r="M38" s="385">
        <v>641.04182200000002</v>
      </c>
      <c r="N38" s="385">
        <v>4094.7963080000004</v>
      </c>
      <c r="O38" s="385">
        <v>209.78392000000002</v>
      </c>
      <c r="P38" s="385"/>
      <c r="Q38" s="427">
        <f t="shared" si="11"/>
        <v>677.50578100000007</v>
      </c>
      <c r="R38" s="427">
        <f t="shared" si="11"/>
        <v>1854.214512</v>
      </c>
      <c r="S38" s="427">
        <f t="shared" si="11"/>
        <v>6569.2565790000008</v>
      </c>
      <c r="T38" s="427">
        <f t="shared" si="11"/>
        <v>575.28844200000003</v>
      </c>
      <c r="U38" s="385"/>
      <c r="V38" s="427">
        <f t="shared" si="12"/>
        <v>8759.7198079999998</v>
      </c>
      <c r="W38" s="427">
        <f t="shared" si="12"/>
        <v>9719.1007489999993</v>
      </c>
      <c r="X38" s="427">
        <f t="shared" si="12"/>
        <v>10216.800735000001</v>
      </c>
      <c r="Y38" s="427">
        <f t="shared" si="12"/>
        <v>1433.317045</v>
      </c>
      <c r="AA38" s="386">
        <f t="shared" si="8"/>
        <v>30128.938337</v>
      </c>
      <c r="AB38" s="434">
        <f>SUM(AA35:AA38)</f>
        <v>114943.02279523828</v>
      </c>
    </row>
    <row r="39" spans="1:28">
      <c r="A39" t="s">
        <v>491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427"/>
      <c r="R39" s="427"/>
      <c r="S39" s="427"/>
      <c r="T39" s="427"/>
      <c r="U39" s="385"/>
      <c r="V39" s="427"/>
      <c r="W39" s="427"/>
      <c r="X39" s="427"/>
      <c r="Y39" s="427"/>
      <c r="AA39" s="386"/>
    </row>
    <row r="40" spans="1:28"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427"/>
      <c r="R40" s="427"/>
      <c r="S40" s="427"/>
      <c r="T40" s="427"/>
      <c r="U40" s="385"/>
      <c r="V40" s="427"/>
      <c r="W40" s="427"/>
      <c r="X40" s="427"/>
      <c r="Y40" s="427"/>
      <c r="AA40" s="386"/>
    </row>
    <row r="41" spans="1:28">
      <c r="B41" s="385"/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427"/>
      <c r="R41" s="427"/>
      <c r="S41" s="427"/>
      <c r="T41" s="427"/>
      <c r="U41" s="385"/>
      <c r="V41" s="427"/>
      <c r="W41" s="427"/>
      <c r="X41" s="427"/>
      <c r="Y41" s="427"/>
      <c r="AA41" s="386"/>
    </row>
    <row r="42" spans="1:28"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427"/>
      <c r="R42" s="427"/>
      <c r="S42" s="427"/>
      <c r="T42" s="427"/>
      <c r="U42" s="385"/>
      <c r="V42" s="427"/>
      <c r="W42" s="427"/>
      <c r="X42" s="427"/>
      <c r="Y42" s="427"/>
      <c r="AA42" s="386"/>
    </row>
    <row r="43" spans="1:28">
      <c r="B43" s="385"/>
      <c r="C43" s="385"/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427"/>
      <c r="R43" s="427"/>
      <c r="S43" s="427"/>
      <c r="T43" s="427"/>
      <c r="U43" s="385"/>
      <c r="V43" s="427"/>
      <c r="W43" s="427"/>
      <c r="X43" s="427"/>
      <c r="Y43" s="427"/>
      <c r="AA43" s="386"/>
    </row>
    <row r="44" spans="1:28"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427"/>
      <c r="R44" s="427"/>
      <c r="S44" s="427"/>
      <c r="T44" s="427"/>
      <c r="U44" s="385"/>
      <c r="V44" s="427"/>
      <c r="W44" s="427"/>
      <c r="X44" s="427"/>
      <c r="Y44" s="427"/>
      <c r="AA44" s="386"/>
    </row>
    <row r="45" spans="1:28"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427"/>
      <c r="R45" s="427"/>
      <c r="S45" s="427"/>
      <c r="T45" s="427"/>
      <c r="U45" s="385"/>
      <c r="V45" s="427"/>
      <c r="W45" s="427"/>
      <c r="X45" s="427"/>
      <c r="Y45" s="427"/>
      <c r="AA45" s="386"/>
    </row>
    <row r="46" spans="1:28"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427"/>
      <c r="R46" s="427"/>
      <c r="S46" s="427"/>
      <c r="T46" s="427"/>
      <c r="U46" s="385"/>
      <c r="V46" s="427"/>
      <c r="W46" s="427"/>
      <c r="X46" s="427"/>
      <c r="Y46" s="427"/>
      <c r="AA46" s="386"/>
    </row>
    <row r="47" spans="1:28"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427"/>
      <c r="R47" s="427"/>
      <c r="S47" s="427"/>
      <c r="T47" s="427"/>
      <c r="U47" s="385"/>
      <c r="V47" s="427"/>
      <c r="W47" s="427"/>
      <c r="X47" s="427"/>
      <c r="Y47" s="427"/>
      <c r="AA47" s="386"/>
    </row>
    <row r="48" spans="1:28"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</row>
    <row r="49" spans="1:25">
      <c r="A49" s="385" t="s">
        <v>215</v>
      </c>
      <c r="B49" s="385">
        <v>8082214.0269999998</v>
      </c>
      <c r="C49" s="385">
        <v>7864886.2369999997</v>
      </c>
      <c r="D49" s="385">
        <v>3647544.156</v>
      </c>
      <c r="E49" s="385">
        <v>858028.603</v>
      </c>
      <c r="H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</row>
    <row r="50" spans="1:25">
      <c r="A50" s="385" t="s">
        <v>216</v>
      </c>
      <c r="B50" s="385">
        <v>376073.22100000002</v>
      </c>
      <c r="C50" s="385">
        <v>1213172.69</v>
      </c>
      <c r="D50" s="385">
        <v>2474460.2710000002</v>
      </c>
      <c r="E50" s="385">
        <v>365504.522</v>
      </c>
      <c r="H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</row>
    <row r="51" spans="1:25">
      <c r="A51" s="385" t="s">
        <v>426</v>
      </c>
      <c r="B51" s="385">
        <v>301432.56</v>
      </c>
      <c r="C51" s="385">
        <v>641041.82200000004</v>
      </c>
      <c r="D51" s="385">
        <v>4094796.3080000002</v>
      </c>
      <c r="E51" s="385">
        <v>209783.92</v>
      </c>
      <c r="H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</row>
    <row r="52" spans="1:25">
      <c r="H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</row>
    <row r="53" spans="1:25">
      <c r="B53" s="385">
        <f t="shared" ref="B53:E55" si="13">B49/1000</f>
        <v>8082.214027</v>
      </c>
      <c r="C53" s="385">
        <f t="shared" si="13"/>
        <v>7864.8862369999997</v>
      </c>
      <c r="D53" s="385">
        <f t="shared" si="13"/>
        <v>3647.5441559999999</v>
      </c>
      <c r="E53" s="385">
        <f t="shared" si="13"/>
        <v>858.02860299999998</v>
      </c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</row>
    <row r="54" spans="1:25">
      <c r="B54" s="385">
        <f t="shared" si="13"/>
        <v>376.07322100000005</v>
      </c>
      <c r="C54" s="385">
        <f t="shared" si="13"/>
        <v>1213.1726899999999</v>
      </c>
      <c r="D54" s="385">
        <f t="shared" si="13"/>
        <v>2474.4602710000004</v>
      </c>
      <c r="E54" s="385">
        <f t="shared" si="13"/>
        <v>365.50452200000001</v>
      </c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</row>
    <row r="55" spans="1:25">
      <c r="B55" s="385">
        <f t="shared" si="13"/>
        <v>301.43256000000002</v>
      </c>
      <c r="C55" s="385">
        <f t="shared" si="13"/>
        <v>641.04182200000002</v>
      </c>
      <c r="D55" s="385">
        <f t="shared" si="13"/>
        <v>4094.7963080000004</v>
      </c>
      <c r="E55" s="385">
        <f t="shared" si="13"/>
        <v>209.78392000000002</v>
      </c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</row>
    <row r="56" spans="1:25"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</row>
    <row r="57" spans="1:25"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</row>
    <row r="58" spans="1:25"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</row>
    <row r="59" spans="1:25"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</row>
    <row r="60" spans="1:25"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</row>
    <row r="61" spans="1:25"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</row>
    <row r="62" spans="1:25"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</row>
    <row r="63" spans="1:25"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</row>
    <row r="64" spans="1:25"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</row>
    <row r="65" spans="2:25">
      <c r="B65" s="385"/>
      <c r="C65" s="385"/>
      <c r="D65" s="385"/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view="pageBreakPreview" zoomScale="90" zoomScaleNormal="100" zoomScaleSheetLayoutView="90" workbookViewId="0">
      <pane xSplit="2" ySplit="7" topLeftCell="C8" activePane="bottomRight" state="frozen"/>
      <selection activeCell="F20" sqref="F20"/>
      <selection pane="topRight" activeCell="F20" sqref="F20"/>
      <selection pane="bottomLeft" activeCell="F20" sqref="F20"/>
      <selection pane="bottomRight" activeCell="I24" sqref="I24"/>
    </sheetView>
  </sheetViews>
  <sheetFormatPr defaultColWidth="9.140625" defaultRowHeight="15"/>
  <cols>
    <col min="1" max="2" width="10.7109375" style="461" customWidth="1"/>
    <col min="3" max="3" width="13.140625" style="461" customWidth="1"/>
    <col min="4" max="4" width="20" style="461" customWidth="1"/>
    <col min="5" max="5" width="16.85546875" style="461" customWidth="1"/>
    <col min="6" max="6" width="16.140625" style="461" customWidth="1"/>
    <col min="7" max="7" width="14.5703125" style="461" customWidth="1"/>
    <col min="8" max="8" width="11.7109375" style="539" bestFit="1" customWidth="1"/>
    <col min="9" max="9" width="10.28515625" style="773" bestFit="1" customWidth="1"/>
    <col min="10" max="10" width="9.140625" style="539"/>
    <col min="11" max="11" width="15" style="985" bestFit="1" customWidth="1"/>
    <col min="12" max="12" width="15" style="551" bestFit="1" customWidth="1"/>
    <col min="13" max="13" width="14.5703125" style="551" customWidth="1"/>
    <col min="14" max="14" width="11.42578125" style="551" bestFit="1" customWidth="1"/>
    <col min="15" max="15" width="12.7109375" style="900" bestFit="1" customWidth="1"/>
    <col min="16" max="16" width="11.42578125" style="900" bestFit="1" customWidth="1"/>
    <col min="17" max="17" width="12.7109375" style="900" bestFit="1" customWidth="1"/>
    <col min="18" max="18" width="11.42578125" style="900" bestFit="1" customWidth="1"/>
    <col min="19" max="19" width="12.85546875" style="900" bestFit="1" customWidth="1"/>
    <col min="20" max="20" width="9.140625" style="773"/>
    <col min="21" max="16384" width="9.140625" style="539"/>
  </cols>
  <sheetData>
    <row r="1" spans="1:25" ht="21" customHeight="1">
      <c r="A1" s="1034">
        <v>2</v>
      </c>
      <c r="B1" s="611" t="s">
        <v>565</v>
      </c>
    </row>
    <row r="2" spans="1:25" ht="21" customHeight="1">
      <c r="A2" s="1034"/>
      <c r="B2" s="612" t="s">
        <v>566</v>
      </c>
    </row>
    <row r="3" spans="1:25" ht="9" customHeight="1">
      <c r="A3" s="714"/>
      <c r="B3" s="612"/>
    </row>
    <row r="4" spans="1:25" ht="16.5" customHeight="1" thickBot="1">
      <c r="G4" s="854" t="s">
        <v>394</v>
      </c>
    </row>
    <row r="5" spans="1:25" ht="5.0999999999999996" customHeight="1">
      <c r="A5" s="613"/>
      <c r="B5" s="613"/>
      <c r="C5" s="614"/>
      <c r="D5" s="614"/>
      <c r="E5" s="614"/>
      <c r="F5" s="614"/>
      <c r="G5" s="614"/>
    </row>
    <row r="6" spans="1:25" ht="78.75" customHeight="1">
      <c r="A6" s="1036" t="s">
        <v>534</v>
      </c>
      <c r="B6" s="1037"/>
      <c r="C6" s="615" t="s">
        <v>465</v>
      </c>
      <c r="D6" s="615" t="s">
        <v>466</v>
      </c>
      <c r="E6" s="615" t="s">
        <v>467</v>
      </c>
      <c r="F6" s="615" t="s">
        <v>468</v>
      </c>
      <c r="G6" s="615" t="s">
        <v>469</v>
      </c>
    </row>
    <row r="7" spans="1:25" ht="15" customHeight="1" thickBot="1">
      <c r="A7" s="616"/>
      <c r="B7" s="616"/>
      <c r="C7" s="617" t="s">
        <v>1</v>
      </c>
      <c r="D7" s="617"/>
      <c r="E7" s="617"/>
      <c r="F7" s="617"/>
      <c r="G7" s="617"/>
      <c r="M7" s="986"/>
      <c r="N7" s="987"/>
      <c r="O7" s="903"/>
      <c r="P7" s="903"/>
      <c r="Q7" s="903"/>
      <c r="R7" s="903"/>
      <c r="S7" s="903"/>
      <c r="T7" s="904"/>
      <c r="U7" s="903"/>
      <c r="V7" s="903"/>
      <c r="W7" s="903"/>
      <c r="X7" s="903"/>
      <c r="Y7" s="903"/>
    </row>
    <row r="8" spans="1:25" s="573" customFormat="1" ht="9.75" customHeight="1">
      <c r="A8" s="618"/>
      <c r="B8" s="618"/>
      <c r="C8" s="851"/>
      <c r="D8" s="851"/>
      <c r="E8" s="851"/>
      <c r="F8" s="851"/>
      <c r="G8" s="851"/>
      <c r="I8" s="774"/>
      <c r="K8" s="988"/>
      <c r="L8" s="989"/>
      <c r="M8" s="987"/>
      <c r="N8" s="987"/>
      <c r="O8" s="903"/>
      <c r="P8" s="903"/>
      <c r="Q8" s="903"/>
      <c r="R8" s="903"/>
      <c r="S8" s="903"/>
      <c r="T8" s="905"/>
      <c r="U8" s="902"/>
      <c r="V8" s="902"/>
      <c r="W8" s="902"/>
      <c r="X8" s="902"/>
      <c r="Y8" s="902"/>
    </row>
    <row r="9" spans="1:25" s="549" customFormat="1" ht="33.950000000000003" customHeight="1">
      <c r="A9" s="1035" t="s">
        <v>114</v>
      </c>
      <c r="B9" s="1035"/>
      <c r="C9" s="896">
        <v>780905.18348492146</v>
      </c>
      <c r="D9" s="911">
        <v>704066.06546924659</v>
      </c>
      <c r="E9" s="896">
        <v>700848.60625734134</v>
      </c>
      <c r="F9" s="896">
        <v>330840.38010206376</v>
      </c>
      <c r="G9" s="896">
        <v>2516660.2353135729</v>
      </c>
      <c r="H9" s="574"/>
      <c r="I9" s="775"/>
      <c r="J9" s="574"/>
      <c r="K9" s="990"/>
      <c r="L9" s="554"/>
      <c r="M9" s="991"/>
      <c r="N9" s="991"/>
      <c r="O9" s="906"/>
      <c r="P9" s="906"/>
      <c r="Q9" s="906"/>
      <c r="R9" s="906"/>
      <c r="S9" s="906"/>
      <c r="T9" s="906"/>
      <c r="U9" s="907"/>
      <c r="V9" s="907"/>
      <c r="W9" s="907"/>
      <c r="X9" s="907"/>
      <c r="Y9" s="907"/>
    </row>
    <row r="10" spans="1:25" s="549" customFormat="1" ht="33.950000000000003" customHeight="1">
      <c r="A10" s="1035" t="s">
        <v>115</v>
      </c>
      <c r="B10" s="1035"/>
      <c r="C10" s="896">
        <v>174029.15099168161</v>
      </c>
      <c r="D10" s="911">
        <v>266691.82680539676</v>
      </c>
      <c r="E10" s="896">
        <v>231677.41723802281</v>
      </c>
      <c r="F10" s="896">
        <v>95445.521999999997</v>
      </c>
      <c r="G10" s="896">
        <v>767843.91703510121</v>
      </c>
      <c r="H10" s="574"/>
      <c r="I10" s="775"/>
      <c r="J10" s="574"/>
      <c r="K10" s="990"/>
      <c r="L10" s="554"/>
      <c r="M10" s="991"/>
      <c r="N10" s="991"/>
      <c r="O10" s="906"/>
      <c r="P10" s="906"/>
      <c r="Q10" s="906"/>
      <c r="R10" s="906"/>
      <c r="S10" s="906"/>
      <c r="T10" s="906"/>
      <c r="U10" s="907"/>
      <c r="V10" s="907"/>
      <c r="W10" s="907"/>
      <c r="X10" s="907"/>
      <c r="Y10" s="907"/>
    </row>
    <row r="11" spans="1:25" s="549" customFormat="1" ht="33.950000000000003" customHeight="1">
      <c r="A11" s="1035" t="s">
        <v>116</v>
      </c>
      <c r="B11" s="1035"/>
      <c r="C11" s="896">
        <v>72705.991656505386</v>
      </c>
      <c r="D11" s="911">
        <v>89505.134409739927</v>
      </c>
      <c r="E11" s="896">
        <v>273552.94588653161</v>
      </c>
      <c r="F11" s="896">
        <v>15099.591</v>
      </c>
      <c r="G11" s="896">
        <v>450863.66295277694</v>
      </c>
      <c r="H11" s="574"/>
      <c r="I11" s="775"/>
      <c r="J11" s="574"/>
      <c r="K11" s="990"/>
      <c r="L11" s="554"/>
      <c r="M11" s="991"/>
      <c r="N11" s="991"/>
      <c r="O11" s="906"/>
      <c r="P11" s="906"/>
      <c r="Q11" s="906"/>
      <c r="R11" s="906"/>
      <c r="S11" s="906"/>
      <c r="T11" s="906"/>
      <c r="U11" s="907"/>
      <c r="V11" s="907"/>
      <c r="W11" s="907"/>
      <c r="X11" s="907"/>
      <c r="Y11" s="907"/>
    </row>
    <row r="12" spans="1:25" s="549" customFormat="1" ht="33.950000000000003" customHeight="1">
      <c r="A12" s="1035" t="s">
        <v>117</v>
      </c>
      <c r="B12" s="1035"/>
      <c r="C12" s="896">
        <v>229059.64692176462</v>
      </c>
      <c r="D12" s="911">
        <v>163046.89598284953</v>
      </c>
      <c r="E12" s="896">
        <v>173624.39425781794</v>
      </c>
      <c r="F12" s="896">
        <v>53275.667000000001</v>
      </c>
      <c r="G12" s="896">
        <v>619006.60416243214</v>
      </c>
      <c r="H12" s="574"/>
      <c r="I12" s="775"/>
      <c r="J12" s="574"/>
      <c r="K12" s="990"/>
      <c r="L12" s="554"/>
      <c r="M12" s="991"/>
      <c r="N12" s="991"/>
      <c r="O12" s="906"/>
      <c r="P12" s="906"/>
      <c r="Q12" s="906"/>
      <c r="R12" s="906"/>
      <c r="S12" s="906"/>
      <c r="T12" s="906"/>
      <c r="U12" s="907"/>
      <c r="V12" s="907"/>
      <c r="W12" s="907"/>
      <c r="X12" s="907"/>
      <c r="Y12" s="907"/>
    </row>
    <row r="13" spans="1:25" s="549" customFormat="1" ht="33.950000000000003" customHeight="1">
      <c r="A13" s="1035" t="s">
        <v>118</v>
      </c>
      <c r="B13" s="1035"/>
      <c r="C13" s="896">
        <v>310174.56673377717</v>
      </c>
      <c r="D13" s="911">
        <v>240867.61393171869</v>
      </c>
      <c r="E13" s="896">
        <v>573783.12118853536</v>
      </c>
      <c r="F13" s="896">
        <v>145544.899</v>
      </c>
      <c r="G13" s="896">
        <v>1270370.2008540311</v>
      </c>
      <c r="H13" s="574"/>
      <c r="I13" s="775"/>
      <c r="J13" s="574"/>
      <c r="K13" s="990"/>
      <c r="L13" s="554"/>
      <c r="M13" s="991"/>
      <c r="N13" s="991"/>
      <c r="O13" s="906"/>
      <c r="P13" s="906"/>
      <c r="Q13" s="906"/>
      <c r="R13" s="906"/>
      <c r="S13" s="906"/>
      <c r="T13" s="906"/>
      <c r="U13" s="907"/>
      <c r="V13" s="907"/>
      <c r="W13" s="907"/>
      <c r="X13" s="907"/>
      <c r="Y13" s="907"/>
    </row>
    <row r="14" spans="1:25" s="549" customFormat="1" ht="33.950000000000003" customHeight="1">
      <c r="A14" s="1035" t="s">
        <v>119</v>
      </c>
      <c r="B14" s="1035"/>
      <c r="C14" s="896">
        <v>258656.30940285019</v>
      </c>
      <c r="D14" s="911">
        <v>284788.33927045646</v>
      </c>
      <c r="E14" s="896">
        <v>495260.9337657034</v>
      </c>
      <c r="F14" s="896">
        <v>188135.60914606103</v>
      </c>
      <c r="G14" s="896">
        <v>1226841.1915850712</v>
      </c>
      <c r="H14" s="574"/>
      <c r="I14" s="775"/>
      <c r="J14" s="574"/>
      <c r="K14" s="990"/>
      <c r="L14" s="554"/>
      <c r="M14" s="991"/>
      <c r="N14" s="991"/>
      <c r="O14" s="906"/>
      <c r="P14" s="906"/>
      <c r="Q14" s="906"/>
      <c r="R14" s="906"/>
      <c r="S14" s="906"/>
      <c r="T14" s="906"/>
      <c r="U14" s="907"/>
      <c r="V14" s="907"/>
      <c r="W14" s="907"/>
      <c r="X14" s="907"/>
      <c r="Y14" s="907"/>
    </row>
    <row r="15" spans="1:25" s="549" customFormat="1" ht="33.950000000000003" customHeight="1">
      <c r="A15" s="1035" t="s">
        <v>120</v>
      </c>
      <c r="B15" s="1035"/>
      <c r="C15" s="896">
        <v>309003.3999044373</v>
      </c>
      <c r="D15" s="911">
        <v>332733.17532998131</v>
      </c>
      <c r="E15" s="896">
        <v>263063.73455610673</v>
      </c>
      <c r="F15" s="896">
        <v>109692.63223494811</v>
      </c>
      <c r="G15" s="896">
        <v>1014492.9420254735</v>
      </c>
      <c r="H15" s="574"/>
      <c r="I15" s="775"/>
      <c r="J15" s="574"/>
      <c r="K15" s="990"/>
      <c r="L15" s="554"/>
      <c r="M15" s="991"/>
      <c r="N15" s="991"/>
      <c r="O15" s="906"/>
      <c r="P15" s="906"/>
      <c r="Q15" s="906"/>
      <c r="R15" s="906"/>
      <c r="S15" s="906"/>
      <c r="T15" s="906"/>
      <c r="U15" s="907"/>
      <c r="V15" s="907"/>
      <c r="W15" s="907"/>
      <c r="X15" s="907"/>
      <c r="Y15" s="907"/>
    </row>
    <row r="16" spans="1:25" s="549" customFormat="1" ht="33.950000000000003" customHeight="1">
      <c r="A16" s="1035" t="s">
        <v>121</v>
      </c>
      <c r="B16" s="1035"/>
      <c r="C16" s="896">
        <v>18934.93567765336</v>
      </c>
      <c r="D16" s="911">
        <v>30208.072577442188</v>
      </c>
      <c r="E16" s="896">
        <v>22566.185330743352</v>
      </c>
      <c r="F16" s="896">
        <v>31124.601999999999</v>
      </c>
      <c r="G16" s="896">
        <v>102833.7955858389</v>
      </c>
      <c r="H16" s="574"/>
      <c r="I16" s="775"/>
      <c r="J16" s="574"/>
      <c r="K16" s="990"/>
      <c r="L16" s="554"/>
      <c r="M16" s="991"/>
      <c r="N16" s="991"/>
      <c r="O16" s="906"/>
      <c r="P16" s="906"/>
      <c r="Q16" s="906"/>
      <c r="R16" s="906"/>
      <c r="S16" s="906"/>
      <c r="T16" s="906"/>
      <c r="U16" s="907"/>
      <c r="V16" s="907"/>
      <c r="W16" s="907"/>
      <c r="X16" s="907"/>
      <c r="Y16" s="907"/>
    </row>
    <row r="17" spans="1:25" s="549" customFormat="1" ht="33.950000000000003" customHeight="1">
      <c r="A17" s="1035" t="s">
        <v>122</v>
      </c>
      <c r="B17" s="1035"/>
      <c r="C17" s="896">
        <v>386189.1403519517</v>
      </c>
      <c r="D17" s="911">
        <v>880874.8568658249</v>
      </c>
      <c r="E17" s="896">
        <v>373397.20651375316</v>
      </c>
      <c r="F17" s="896">
        <v>357945.288</v>
      </c>
      <c r="G17" s="896">
        <v>1998406.4917315298</v>
      </c>
      <c r="H17" s="574"/>
      <c r="I17" s="775"/>
      <c r="J17" s="574"/>
      <c r="K17" s="990"/>
      <c r="L17" s="554"/>
      <c r="M17" s="991"/>
      <c r="N17" s="991"/>
      <c r="O17" s="906"/>
      <c r="P17" s="906"/>
      <c r="Q17" s="906"/>
      <c r="R17" s="906"/>
      <c r="S17" s="906"/>
      <c r="T17" s="906"/>
      <c r="U17" s="907"/>
      <c r="V17" s="907"/>
      <c r="W17" s="907"/>
      <c r="X17" s="907"/>
      <c r="Y17" s="907"/>
    </row>
    <row r="18" spans="1:25" s="549" customFormat="1" ht="33.950000000000003" customHeight="1">
      <c r="A18" s="1035" t="s">
        <v>123</v>
      </c>
      <c r="B18" s="1035"/>
      <c r="C18" s="896">
        <v>138666.77939355327</v>
      </c>
      <c r="D18" s="911">
        <v>364832.83696372056</v>
      </c>
      <c r="E18" s="896">
        <v>1136649.6234481139</v>
      </c>
      <c r="F18" s="896">
        <v>87710.556875499999</v>
      </c>
      <c r="G18" s="896">
        <v>1727859.7966808877</v>
      </c>
      <c r="H18" s="574"/>
      <c r="I18" s="775"/>
      <c r="J18" s="574"/>
      <c r="K18" s="990"/>
      <c r="L18" s="554"/>
      <c r="M18" s="991"/>
      <c r="N18" s="991"/>
      <c r="O18" s="906"/>
      <c r="P18" s="906"/>
      <c r="Q18" s="906"/>
      <c r="R18" s="906"/>
      <c r="S18" s="906"/>
      <c r="T18" s="906"/>
      <c r="U18" s="907"/>
      <c r="V18" s="907"/>
      <c r="W18" s="907"/>
      <c r="X18" s="907"/>
      <c r="Y18" s="907"/>
    </row>
    <row r="19" spans="1:25" s="549" customFormat="1" ht="33.950000000000003" customHeight="1">
      <c r="A19" s="1035" t="s">
        <v>124</v>
      </c>
      <c r="B19" s="1035"/>
      <c r="C19" s="896">
        <v>284506.22645891953</v>
      </c>
      <c r="D19" s="911">
        <v>655353.14757845935</v>
      </c>
      <c r="E19" s="896">
        <v>1966171.362602639</v>
      </c>
      <c r="F19" s="896">
        <v>224216.38762709321</v>
      </c>
      <c r="G19" s="896">
        <v>3130247.1242671111</v>
      </c>
      <c r="H19" s="574"/>
      <c r="I19" s="775"/>
      <c r="J19" s="574"/>
      <c r="K19" s="990"/>
      <c r="L19" s="554"/>
      <c r="M19" s="991"/>
      <c r="N19" s="991"/>
      <c r="O19" s="906"/>
      <c r="P19" s="906"/>
      <c r="Q19" s="906"/>
      <c r="R19" s="906"/>
      <c r="S19" s="906"/>
      <c r="T19" s="906"/>
      <c r="U19" s="907"/>
      <c r="V19" s="907"/>
      <c r="W19" s="907"/>
      <c r="X19" s="907"/>
      <c r="Y19" s="907"/>
    </row>
    <row r="20" spans="1:25" s="549" customFormat="1" ht="33.950000000000003" customHeight="1">
      <c r="A20" s="1035" t="s">
        <v>125</v>
      </c>
      <c r="B20" s="1035"/>
      <c r="C20" s="896">
        <v>2102020.9038955029</v>
      </c>
      <c r="D20" s="911">
        <v>1975920.0164670714</v>
      </c>
      <c r="E20" s="896">
        <v>2341685.4700381076</v>
      </c>
      <c r="F20" s="896">
        <v>576351.78128351329</v>
      </c>
      <c r="G20" s="896">
        <v>6995978.1716841953</v>
      </c>
      <c r="H20" s="574"/>
      <c r="I20" s="775"/>
      <c r="J20" s="574"/>
      <c r="K20" s="990"/>
      <c r="L20" s="554"/>
      <c r="M20" s="991"/>
      <c r="N20" s="991"/>
      <c r="O20" s="906"/>
      <c r="P20" s="906"/>
      <c r="Q20" s="906"/>
      <c r="R20" s="906"/>
      <c r="S20" s="906"/>
      <c r="T20" s="906"/>
      <c r="U20" s="907"/>
      <c r="V20" s="907"/>
      <c r="W20" s="907"/>
      <c r="X20" s="907"/>
      <c r="Y20" s="907"/>
    </row>
    <row r="21" spans="1:25" s="549" customFormat="1" ht="33.950000000000003" customHeight="1">
      <c r="A21" s="1035" t="s">
        <v>126</v>
      </c>
      <c r="B21" s="1035"/>
      <c r="C21" s="896">
        <v>59929.424067197499</v>
      </c>
      <c r="D21" s="911">
        <v>161500.63836467036</v>
      </c>
      <c r="E21" s="896">
        <v>494614.53968211089</v>
      </c>
      <c r="F21" s="896">
        <v>139823.41433333335</v>
      </c>
      <c r="G21" s="896">
        <v>855868.01644731208</v>
      </c>
      <c r="H21" s="574"/>
      <c r="I21" s="775"/>
      <c r="J21" s="574"/>
      <c r="K21" s="990"/>
      <c r="L21" s="554"/>
      <c r="M21" s="991"/>
      <c r="N21" s="991"/>
      <c r="O21" s="906"/>
      <c r="P21" s="906"/>
      <c r="Q21" s="906"/>
      <c r="R21" s="906"/>
      <c r="S21" s="906"/>
      <c r="T21" s="906"/>
      <c r="U21" s="907"/>
      <c r="V21" s="907"/>
      <c r="W21" s="907"/>
      <c r="X21" s="907"/>
      <c r="Y21" s="907"/>
    </row>
    <row r="22" spans="1:25" s="549" customFormat="1" ht="33.950000000000003" customHeight="1">
      <c r="A22" s="1035" t="s">
        <v>504</v>
      </c>
      <c r="B22" s="1035"/>
      <c r="C22" s="896">
        <v>1483780.0501701427</v>
      </c>
      <c r="D22" s="911">
        <v>1945509.220065844</v>
      </c>
      <c r="E22" s="896">
        <v>980853.94212031621</v>
      </c>
      <c r="F22" s="896">
        <v>538440.79569913622</v>
      </c>
      <c r="G22" s="896">
        <v>4948584.0080554392</v>
      </c>
      <c r="H22" s="574"/>
      <c r="I22" s="775"/>
      <c r="J22" s="574"/>
      <c r="K22" s="993"/>
      <c r="L22" s="994"/>
      <c r="M22" s="995"/>
      <c r="N22" s="995"/>
      <c r="O22" s="996"/>
      <c r="P22" s="906"/>
      <c r="Q22" s="906"/>
      <c r="R22" s="906"/>
      <c r="S22" s="906"/>
      <c r="T22" s="906"/>
      <c r="U22" s="997"/>
      <c r="V22" s="907"/>
      <c r="W22" s="907"/>
      <c r="X22" s="907"/>
      <c r="Y22" s="907"/>
    </row>
    <row r="23" spans="1:25" s="547" customFormat="1" ht="9.9499999999999993" customHeight="1">
      <c r="A23" s="619"/>
      <c r="B23" s="619"/>
      <c r="C23" s="912"/>
      <c r="D23" s="912"/>
      <c r="E23" s="912"/>
      <c r="F23" s="912"/>
      <c r="G23" s="975"/>
      <c r="H23" s="575"/>
      <c r="I23" s="776"/>
      <c r="J23" s="575"/>
      <c r="K23" s="993"/>
      <c r="L23" s="994"/>
      <c r="M23" s="994"/>
      <c r="N23" s="998"/>
      <c r="O23" s="999"/>
      <c r="P23" s="996"/>
      <c r="Q23" s="996"/>
      <c r="R23" s="996"/>
      <c r="S23" s="996"/>
      <c r="T23" s="996"/>
      <c r="U23" s="624"/>
    </row>
    <row r="24" spans="1:25" s="547" customFormat="1" ht="30" customHeight="1" thickBot="1">
      <c r="A24" s="620" t="s">
        <v>179</v>
      </c>
      <c r="B24" s="621"/>
      <c r="C24" s="913">
        <v>6608561.7091108579</v>
      </c>
      <c r="D24" s="914">
        <v>8095897.8400824228</v>
      </c>
      <c r="E24" s="976">
        <v>10027749.482885843</v>
      </c>
      <c r="F24" s="977">
        <v>2893647.1263016486</v>
      </c>
      <c r="G24" s="913">
        <v>27625856.158380773</v>
      </c>
      <c r="H24" s="575"/>
      <c r="I24" s="777"/>
      <c r="J24" s="575"/>
      <c r="K24" s="993"/>
      <c r="L24" s="994"/>
      <c r="M24" s="994"/>
      <c r="N24" s="993"/>
      <c r="O24" s="993"/>
      <c r="P24" s="1003"/>
      <c r="Q24" s="1003"/>
      <c r="R24" s="1003"/>
      <c r="S24" s="1003"/>
      <c r="T24" s="1003"/>
      <c r="U24" s="624"/>
    </row>
    <row r="25" spans="1:25" ht="10.5" customHeight="1">
      <c r="A25" s="622"/>
      <c r="B25" s="622"/>
      <c r="C25" s="623"/>
      <c r="D25" s="622"/>
      <c r="E25" s="622"/>
      <c r="F25" s="622"/>
      <c r="G25" s="622"/>
      <c r="I25" s="779"/>
      <c r="K25" s="1000"/>
      <c r="L25" s="463"/>
      <c r="M25" s="994"/>
      <c r="N25" s="463"/>
      <c r="O25" s="1001"/>
      <c r="P25" s="996"/>
      <c r="Q25" s="996"/>
      <c r="R25" s="996"/>
      <c r="S25" s="996"/>
      <c r="T25" s="996"/>
      <c r="U25" s="461"/>
    </row>
    <row r="26" spans="1:25">
      <c r="A26" s="731" t="s">
        <v>549</v>
      </c>
      <c r="B26" s="464"/>
      <c r="C26" s="624"/>
      <c r="D26" s="624"/>
      <c r="E26" s="624"/>
      <c r="F26" s="624"/>
      <c r="G26" s="624"/>
      <c r="K26" s="1000"/>
      <c r="L26" s="463"/>
      <c r="M26" s="463"/>
      <c r="N26" s="463"/>
      <c r="O26" s="1001"/>
      <c r="P26" s="1001"/>
      <c r="Q26" s="1001"/>
      <c r="R26" s="1001"/>
      <c r="S26" s="1001"/>
      <c r="T26" s="1002"/>
      <c r="U26" s="461"/>
    </row>
    <row r="29" spans="1:25" s="541" customFormat="1">
      <c r="A29" s="458"/>
      <c r="B29" s="458"/>
      <c r="C29" s="897"/>
      <c r="D29" s="897"/>
      <c r="E29" s="897"/>
      <c r="F29" s="897"/>
      <c r="G29" s="897"/>
      <c r="I29" s="774"/>
      <c r="K29" s="992"/>
      <c r="L29" s="555"/>
      <c r="M29" s="555"/>
      <c r="N29" s="555"/>
      <c r="O29" s="901"/>
      <c r="P29" s="901"/>
      <c r="Q29" s="901"/>
      <c r="R29" s="901"/>
      <c r="S29" s="901"/>
      <c r="T29" s="774"/>
    </row>
    <row r="30" spans="1:25" s="541" customFormat="1">
      <c r="A30" s="458"/>
      <c r="B30" s="458"/>
      <c r="C30" s="898"/>
      <c r="D30" s="898"/>
      <c r="E30" s="898"/>
      <c r="F30" s="898"/>
      <c r="G30" s="898"/>
      <c r="I30" s="774"/>
      <c r="K30" s="992"/>
      <c r="L30" s="555"/>
      <c r="M30" s="555"/>
      <c r="N30" s="555"/>
      <c r="O30" s="901"/>
      <c r="P30" s="901"/>
      <c r="Q30" s="901"/>
      <c r="R30" s="901"/>
      <c r="S30" s="901"/>
      <c r="T30" s="774"/>
    </row>
    <row r="31" spans="1:25" s="541" customFormat="1">
      <c r="A31" s="458"/>
      <c r="B31" s="458"/>
      <c r="C31" s="465"/>
      <c r="D31" s="465"/>
      <c r="E31" s="465"/>
      <c r="F31" s="465"/>
      <c r="G31" s="465"/>
      <c r="I31" s="774"/>
      <c r="K31" s="992"/>
      <c r="L31" s="555"/>
      <c r="M31" s="555"/>
      <c r="N31" s="555"/>
      <c r="O31" s="901"/>
      <c r="P31" s="901"/>
      <c r="Q31" s="901"/>
      <c r="R31" s="901"/>
      <c r="S31" s="901"/>
      <c r="T31" s="774"/>
    </row>
    <row r="46" ht="9.75" customHeight="1"/>
  </sheetData>
  <mergeCells count="16">
    <mergeCell ref="A1:A2"/>
    <mergeCell ref="A6:B6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19:B19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88" firstPageNumber="20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/>
  <cols>
    <col min="2" max="2" width="9.140625" style="429"/>
  </cols>
  <sheetData>
    <row r="1" spans="1:3" s="838" customFormat="1" ht="60">
      <c r="A1" s="843" t="s">
        <v>196</v>
      </c>
      <c r="B1" s="844" t="s">
        <v>430</v>
      </c>
      <c r="C1" s="845" t="s">
        <v>479</v>
      </c>
    </row>
    <row r="2" spans="1:3">
      <c r="A2" s="397" t="s">
        <v>323</v>
      </c>
      <c r="B2" s="842"/>
    </row>
    <row r="3" spans="1:3">
      <c r="A3" s="397" t="s">
        <v>322</v>
      </c>
    </row>
    <row r="4" spans="1:3">
      <c r="A4" s="397" t="s">
        <v>321</v>
      </c>
    </row>
    <row r="5" spans="1:3">
      <c r="A5" s="397" t="s">
        <v>320</v>
      </c>
    </row>
    <row r="6" spans="1:3">
      <c r="A6" s="397" t="s">
        <v>292</v>
      </c>
      <c r="B6" s="429">
        <v>10.349164285627213</v>
      </c>
    </row>
    <row r="7" spans="1:3">
      <c r="A7" s="397" t="s">
        <v>293</v>
      </c>
      <c r="B7" s="429">
        <v>-1.1498045256605618</v>
      </c>
    </row>
    <row r="8" spans="1:3">
      <c r="A8" s="397" t="s">
        <v>294</v>
      </c>
      <c r="B8" s="429">
        <v>8.3701112901423791</v>
      </c>
    </row>
    <row r="9" spans="1:3">
      <c r="A9" s="397" t="s">
        <v>295</v>
      </c>
      <c r="B9" s="429">
        <v>21.96213721061908</v>
      </c>
    </row>
    <row r="10" spans="1:3">
      <c r="A10" s="397" t="s">
        <v>296</v>
      </c>
      <c r="B10" s="429">
        <v>17.902433966597037</v>
      </c>
    </row>
    <row r="11" spans="1:3">
      <c r="A11" s="397" t="s">
        <v>297</v>
      </c>
      <c r="B11" s="429">
        <v>18.954403195710007</v>
      </c>
    </row>
    <row r="12" spans="1:3">
      <c r="A12" s="397" t="s">
        <v>298</v>
      </c>
      <c r="B12" s="429">
        <v>-3.6511701797098408</v>
      </c>
    </row>
    <row r="13" spans="1:3">
      <c r="A13" s="397" t="s">
        <v>299</v>
      </c>
      <c r="B13" s="429">
        <v>-15.630461663452063</v>
      </c>
    </row>
    <row r="14" spans="1:3">
      <c r="A14" s="397" t="s">
        <v>300</v>
      </c>
      <c r="B14" s="429">
        <v>-8.1224107551422211</v>
      </c>
      <c r="C14">
        <v>19.100000000000001</v>
      </c>
    </row>
    <row r="15" spans="1:3">
      <c r="A15" s="397" t="s">
        <v>301</v>
      </c>
      <c r="B15" s="429">
        <v>2.2703803756092626</v>
      </c>
      <c r="C15">
        <v>18.5</v>
      </c>
    </row>
    <row r="16" spans="1:3">
      <c r="A16" s="397" t="s">
        <v>302</v>
      </c>
      <c r="B16" s="429">
        <v>0.16309287503612732</v>
      </c>
      <c r="C16">
        <v>14.6</v>
      </c>
    </row>
    <row r="17" spans="1:4">
      <c r="A17" s="397" t="s">
        <v>303</v>
      </c>
      <c r="B17" s="429">
        <v>11.865650978119573</v>
      </c>
      <c r="C17">
        <v>16.100000000000001</v>
      </c>
    </row>
    <row r="18" spans="1:4">
      <c r="A18" s="397" t="s">
        <v>304</v>
      </c>
      <c r="B18" s="429">
        <v>8.7525092878999171</v>
      </c>
      <c r="C18">
        <v>8</v>
      </c>
    </row>
    <row r="19" spans="1:4">
      <c r="A19" s="397" t="s">
        <v>305</v>
      </c>
      <c r="B19" s="429">
        <v>-5.9521649940225343</v>
      </c>
      <c r="C19">
        <v>5.9</v>
      </c>
    </row>
    <row r="20" spans="1:4">
      <c r="A20" s="397" t="s">
        <v>306</v>
      </c>
      <c r="B20" s="429">
        <v>7.7100544779364135</v>
      </c>
      <c r="C20">
        <v>9.5</v>
      </c>
    </row>
    <row r="21" spans="1:4">
      <c r="A21" s="397" t="s">
        <v>307</v>
      </c>
      <c r="B21" s="429">
        <v>12.915279305672463</v>
      </c>
      <c r="C21">
        <v>13.6</v>
      </c>
    </row>
    <row r="22" spans="1:4">
      <c r="A22" s="397" t="s">
        <v>308</v>
      </c>
      <c r="B22" s="429">
        <v>14.217380128531994</v>
      </c>
      <c r="C22">
        <v>22.2</v>
      </c>
    </row>
    <row r="23" spans="1:4">
      <c r="A23" s="397" t="s">
        <v>309</v>
      </c>
      <c r="B23" s="429">
        <v>35.29690961830957</v>
      </c>
      <c r="C23">
        <v>27.4</v>
      </c>
    </row>
    <row r="24" spans="1:4">
      <c r="A24" s="397" t="s">
        <v>310</v>
      </c>
      <c r="B24" s="429">
        <v>27.212460732721528</v>
      </c>
      <c r="C24">
        <v>22</v>
      </c>
    </row>
    <row r="25" spans="1:4">
      <c r="A25" s="397" t="s">
        <v>319</v>
      </c>
      <c r="B25" s="429">
        <v>25.647427009006584</v>
      </c>
      <c r="C25">
        <v>19.8</v>
      </c>
    </row>
    <row r="26" spans="1:4">
      <c r="A26" s="397" t="s">
        <v>406</v>
      </c>
      <c r="B26" s="429">
        <v>16.292200803548067</v>
      </c>
      <c r="C26">
        <v>14.8</v>
      </c>
      <c r="D26">
        <v>14.8</v>
      </c>
    </row>
    <row r="27" spans="1:4">
      <c r="A27" s="397" t="s">
        <v>343</v>
      </c>
      <c r="B27" s="429">
        <v>11.640183470089399</v>
      </c>
      <c r="C27">
        <v>11.6</v>
      </c>
      <c r="D27">
        <v>11.6</v>
      </c>
    </row>
    <row r="28" spans="1:4">
      <c r="A28" s="397" t="s">
        <v>408</v>
      </c>
      <c r="B28" s="429">
        <v>12.010472587189939</v>
      </c>
      <c r="C28">
        <v>12.4</v>
      </c>
      <c r="D28">
        <v>12.4</v>
      </c>
    </row>
    <row r="29" spans="1:4">
      <c r="A29" s="397" t="s">
        <v>404</v>
      </c>
      <c r="B29" s="429">
        <v>11.273129879232629</v>
      </c>
      <c r="C29">
        <v>11.9</v>
      </c>
      <c r="D29">
        <v>11.9</v>
      </c>
    </row>
    <row r="30" spans="1:4">
      <c r="A30" s="435" t="s">
        <v>407</v>
      </c>
      <c r="B30" s="429">
        <v>21.148368470900905</v>
      </c>
      <c r="C30">
        <v>21.4</v>
      </c>
      <c r="D30">
        <v>21.4</v>
      </c>
    </row>
    <row r="31" spans="1:4">
      <c r="A31" s="397" t="s">
        <v>344</v>
      </c>
      <c r="B31" s="429">
        <v>10.8080400317106</v>
      </c>
      <c r="C31">
        <v>12.1</v>
      </c>
      <c r="D31">
        <v>12.1</v>
      </c>
    </row>
    <row r="32" spans="1:4">
      <c r="A32" s="397" t="s">
        <v>409</v>
      </c>
      <c r="B32" s="429">
        <v>10.71704430861617</v>
      </c>
      <c r="C32">
        <v>12</v>
      </c>
      <c r="D32">
        <v>12</v>
      </c>
    </row>
    <row r="33" spans="1:4">
      <c r="A33" s="397" t="s">
        <v>403</v>
      </c>
      <c r="B33" s="429">
        <v>9.7481393700914243</v>
      </c>
      <c r="C33">
        <v>11.3</v>
      </c>
      <c r="D33">
        <v>11.3</v>
      </c>
    </row>
    <row r="34" spans="1:4">
      <c r="A34" s="397" t="s">
        <v>410</v>
      </c>
      <c r="B34" s="429">
        <v>15.085906997888252</v>
      </c>
      <c r="C34">
        <v>12.9</v>
      </c>
      <c r="D34">
        <v>12.9</v>
      </c>
    </row>
    <row r="35" spans="1:4">
      <c r="A35" s="397" t="s">
        <v>414</v>
      </c>
      <c r="B35" s="429">
        <v>8.2085478835582144</v>
      </c>
      <c r="C35">
        <v>8.6999999999999993</v>
      </c>
      <c r="D35">
        <v>8.6999999999999993</v>
      </c>
    </row>
    <row r="36" spans="1:4">
      <c r="A36" s="397" t="s">
        <v>420</v>
      </c>
      <c r="B36" s="429">
        <v>13.966059570439878</v>
      </c>
      <c r="C36">
        <v>12.9</v>
      </c>
      <c r="D36">
        <v>12.9</v>
      </c>
    </row>
    <row r="37" spans="1:4">
      <c r="A37" s="397" t="s">
        <v>422</v>
      </c>
      <c r="B37" s="429">
        <v>11.179314934363042</v>
      </c>
      <c r="C37">
        <v>10.5</v>
      </c>
      <c r="D37">
        <v>10.5</v>
      </c>
    </row>
    <row r="38" spans="1:4">
      <c r="A38" s="397" t="s">
        <v>431</v>
      </c>
      <c r="B38" s="429">
        <v>11.135310593788923</v>
      </c>
      <c r="C38">
        <v>11.3</v>
      </c>
      <c r="D38">
        <v>11.3</v>
      </c>
    </row>
    <row r="39" spans="1:4">
      <c r="A39" s="397" t="s">
        <v>436</v>
      </c>
      <c r="B39" s="429">
        <v>11.704242598302319</v>
      </c>
      <c r="C39">
        <v>11.9</v>
      </c>
      <c r="D39">
        <v>11.9</v>
      </c>
    </row>
    <row r="40" spans="1:4">
      <c r="A40" s="397" t="s">
        <v>457</v>
      </c>
      <c r="B40" s="429">
        <v>10.667352564970708</v>
      </c>
      <c r="C40">
        <v>10.9</v>
      </c>
      <c r="D40">
        <v>10.9</v>
      </c>
    </row>
    <row r="41" spans="1:4">
      <c r="A41" s="409" t="s">
        <v>459</v>
      </c>
      <c r="B41" s="429">
        <v>8.0674251273403126</v>
      </c>
      <c r="C41">
        <v>7.8</v>
      </c>
      <c r="D41">
        <v>7.8</v>
      </c>
    </row>
    <row r="54" spans="1:29">
      <c r="A54" t="s">
        <v>429</v>
      </c>
    </row>
    <row r="56" spans="1:29">
      <c r="B56">
        <v>2010</v>
      </c>
      <c r="F56">
        <v>2011</v>
      </c>
      <c r="J56" s="604" t="s">
        <v>480</v>
      </c>
      <c r="K56" s="604"/>
      <c r="L56" s="604"/>
      <c r="M56" s="604"/>
      <c r="N56" s="387">
        <v>2013</v>
      </c>
      <c r="O56" s="387"/>
      <c r="P56" s="387"/>
      <c r="Q56" s="387"/>
      <c r="R56">
        <v>2014</v>
      </c>
      <c r="T56">
        <v>2014</v>
      </c>
      <c r="V56">
        <v>2015</v>
      </c>
      <c r="Z56">
        <v>2016</v>
      </c>
    </row>
    <row r="57" spans="1:29">
      <c r="B57" t="s">
        <v>475</v>
      </c>
      <c r="C57" t="s">
        <v>476</v>
      </c>
      <c r="D57" t="s">
        <v>477</v>
      </c>
      <c r="E57" t="s">
        <v>478</v>
      </c>
      <c r="F57" t="s">
        <v>475</v>
      </c>
      <c r="G57" t="s">
        <v>476</v>
      </c>
      <c r="H57" t="s">
        <v>477</v>
      </c>
      <c r="I57" t="s">
        <v>478</v>
      </c>
      <c r="J57" s="604" t="s">
        <v>475</v>
      </c>
      <c r="K57" s="604" t="s">
        <v>476</v>
      </c>
      <c r="L57" s="604" t="s">
        <v>477</v>
      </c>
      <c r="M57" s="604" t="s">
        <v>478</v>
      </c>
      <c r="N57" s="387" t="s">
        <v>475</v>
      </c>
      <c r="O57" s="387" t="s">
        <v>476</v>
      </c>
      <c r="P57" s="387" t="s">
        <v>477</v>
      </c>
      <c r="Q57" s="387" t="s">
        <v>478</v>
      </c>
      <c r="R57" t="s">
        <v>475</v>
      </c>
      <c r="S57" t="s">
        <v>476</v>
      </c>
      <c r="T57" t="s">
        <v>477</v>
      </c>
      <c r="U57" t="s">
        <v>478</v>
      </c>
      <c r="V57" t="s">
        <v>475</v>
      </c>
      <c r="W57" t="s">
        <v>476</v>
      </c>
      <c r="X57" t="s">
        <v>477</v>
      </c>
      <c r="Y57" t="s">
        <v>478</v>
      </c>
      <c r="Z57" t="s">
        <v>475</v>
      </c>
      <c r="AA57" t="s">
        <v>476</v>
      </c>
      <c r="AB57" t="s">
        <v>477</v>
      </c>
      <c r="AC57" t="s">
        <v>478</v>
      </c>
    </row>
    <row r="58" spans="1:29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604">
        <v>22.2</v>
      </c>
      <c r="K58" s="604">
        <v>27.4</v>
      </c>
      <c r="L58" s="604">
        <v>22</v>
      </c>
      <c r="M58" s="604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>
      <c r="F61">
        <v>2011</v>
      </c>
      <c r="J61">
        <v>2012</v>
      </c>
      <c r="N61">
        <v>2013</v>
      </c>
      <c r="R61">
        <v>2014</v>
      </c>
    </row>
    <row r="62" spans="1:29">
      <c r="F62" t="s">
        <v>475</v>
      </c>
      <c r="G62" t="s">
        <v>476</v>
      </c>
      <c r="H62" t="s">
        <v>477</v>
      </c>
      <c r="I62" t="s">
        <v>478</v>
      </c>
      <c r="J62" t="s">
        <v>475</v>
      </c>
      <c r="K62" t="s">
        <v>476</v>
      </c>
      <c r="L62" t="s">
        <v>477</v>
      </c>
      <c r="M62" t="s">
        <v>478</v>
      </c>
      <c r="N62" t="s">
        <v>475</v>
      </c>
      <c r="O62" t="s">
        <v>476</v>
      </c>
      <c r="P62" t="s">
        <v>477</v>
      </c>
      <c r="Q62" t="s">
        <v>478</v>
      </c>
      <c r="R62" t="s">
        <v>475</v>
      </c>
      <c r="S62" t="s">
        <v>476</v>
      </c>
      <c r="T62" t="s">
        <v>477</v>
      </c>
      <c r="U62" t="s">
        <v>478</v>
      </c>
    </row>
    <row r="63" spans="1:29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>
      <c r="J65">
        <v>2012</v>
      </c>
      <c r="N65">
        <v>2013</v>
      </c>
    </row>
    <row r="66" spans="2:26">
      <c r="J66" t="s">
        <v>475</v>
      </c>
      <c r="K66" t="s">
        <v>476</v>
      </c>
      <c r="L66" t="s">
        <v>477</v>
      </c>
      <c r="M66" t="s">
        <v>478</v>
      </c>
      <c r="N66" t="s">
        <v>475</v>
      </c>
      <c r="O66" t="s">
        <v>476</v>
      </c>
      <c r="P66" t="s">
        <v>477</v>
      </c>
      <c r="Q66" t="s">
        <v>478</v>
      </c>
    </row>
    <row r="67" spans="2:26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>
      <c r="N68" t="s">
        <v>481</v>
      </c>
      <c r="R68" t="s">
        <v>482</v>
      </c>
      <c r="V68" t="s">
        <v>483</v>
      </c>
    </row>
    <row r="69" spans="2:26">
      <c r="N69" t="s">
        <v>475</v>
      </c>
      <c r="O69" t="s">
        <v>476</v>
      </c>
      <c r="P69" t="s">
        <v>477</v>
      </c>
      <c r="Q69" t="s">
        <v>478</v>
      </c>
      <c r="R69" t="s">
        <v>475</v>
      </c>
      <c r="S69" t="s">
        <v>476</v>
      </c>
      <c r="T69" t="s">
        <v>477</v>
      </c>
      <c r="U69" t="s">
        <v>478</v>
      </c>
      <c r="V69" t="s">
        <v>475</v>
      </c>
      <c r="W69" t="s">
        <v>476</v>
      </c>
      <c r="X69" t="s">
        <v>477</v>
      </c>
      <c r="Z69" t="s">
        <v>478</v>
      </c>
    </row>
    <row r="70" spans="2:26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>
      <c r="B72"/>
      <c r="D72" s="429"/>
    </row>
    <row r="73" spans="2:26">
      <c r="B73"/>
      <c r="D73" s="42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G92"/>
  <sheetViews>
    <sheetView view="pageBreakPreview" zoomScale="90" zoomScaleNormal="90" zoomScaleSheetLayoutView="90" zoomScalePageLayoutView="80" workbookViewId="0">
      <selection activeCell="N26" sqref="N26"/>
    </sheetView>
  </sheetViews>
  <sheetFormatPr defaultColWidth="8.85546875" defaultRowHeight="15"/>
  <cols>
    <col min="1" max="1" width="4.7109375" style="57" customWidth="1"/>
    <col min="2" max="2" width="22.28515625" style="461" customWidth="1"/>
    <col min="3" max="3" width="13.5703125" style="461" customWidth="1"/>
    <col min="4" max="4" width="14.85546875" style="461" customWidth="1"/>
    <col min="5" max="5" width="14.42578125" style="461" customWidth="1"/>
    <col min="6" max="7" width="14.42578125" style="461" bestFit="1" customWidth="1"/>
    <col min="8" max="8" width="8.85546875" style="559"/>
    <col min="9" max="9" width="13.85546875" style="559" bestFit="1" customWidth="1"/>
    <col min="10" max="10" width="10.28515625" style="559" bestFit="1" customWidth="1"/>
    <col min="11" max="11" width="11.140625" style="559" bestFit="1" customWidth="1"/>
    <col min="12" max="12" width="11.42578125" style="559" bestFit="1" customWidth="1"/>
    <col min="13" max="13" width="11.28515625" style="559" bestFit="1" customWidth="1"/>
    <col min="14" max="14" width="13.42578125" style="559" bestFit="1" customWidth="1"/>
    <col min="15" max="15" width="11.140625" style="559" bestFit="1" customWidth="1"/>
    <col min="16" max="16" width="6.140625" style="559" bestFit="1" customWidth="1"/>
    <col min="17" max="19" width="2.28515625" style="559" bestFit="1" customWidth="1"/>
    <col min="20" max="21" width="9" style="559" bestFit="1" customWidth="1"/>
    <col min="22" max="22" width="9.28515625" style="559" bestFit="1" customWidth="1"/>
    <col min="23" max="23" width="9" style="559" bestFit="1" customWidth="1"/>
    <col min="24" max="24" width="11.5703125" style="559" bestFit="1" customWidth="1"/>
    <col min="25" max="27" width="8.85546875" style="559"/>
    <col min="28" max="28" width="10.28515625" style="559" customWidth="1"/>
    <col min="29" max="29" width="14.28515625" style="559" bestFit="1" customWidth="1"/>
    <col min="30" max="31" width="14.28515625" style="559" customWidth="1"/>
    <col min="32" max="32" width="14.28515625" style="559" bestFit="1" customWidth="1"/>
    <col min="33" max="16384" width="8.85546875" style="559"/>
  </cols>
  <sheetData>
    <row r="1" spans="1:24" s="539" customFormat="1" ht="18.75" customHeight="1">
      <c r="A1" s="1034">
        <v>3</v>
      </c>
      <c r="B1" s="611" t="s">
        <v>567</v>
      </c>
      <c r="C1" s="461"/>
      <c r="D1" s="461"/>
      <c r="E1" s="461"/>
      <c r="F1" s="461"/>
      <c r="G1" s="461"/>
    </row>
    <row r="2" spans="1:24" s="539" customFormat="1" ht="18.75" customHeight="1">
      <c r="A2" s="1034"/>
      <c r="B2" s="612" t="s">
        <v>568</v>
      </c>
      <c r="C2" s="461"/>
      <c r="D2" s="461"/>
      <c r="E2" s="461"/>
      <c r="F2" s="461"/>
      <c r="G2" s="461"/>
    </row>
    <row r="3" spans="1:24" s="539" customFormat="1" ht="9" customHeight="1">
      <c r="A3" s="1024"/>
      <c r="B3" s="612"/>
      <c r="C3" s="461"/>
      <c r="D3" s="461"/>
      <c r="E3" s="461"/>
      <c r="F3" s="461"/>
      <c r="G3" s="461"/>
    </row>
    <row r="4" spans="1:24" ht="15" customHeight="1" thickBot="1">
      <c r="A4" s="645"/>
      <c r="B4" s="645"/>
      <c r="C4" s="645"/>
      <c r="D4" s="645"/>
      <c r="E4" s="645"/>
      <c r="F4" s="645"/>
      <c r="G4" s="854" t="s">
        <v>394</v>
      </c>
    </row>
    <row r="5" spans="1:24" ht="7.5" customHeight="1">
      <c r="A5" s="648"/>
      <c r="B5" s="648"/>
      <c r="C5" s="648"/>
      <c r="D5" s="648"/>
      <c r="E5" s="648"/>
      <c r="F5" s="648"/>
      <c r="G5" s="648"/>
    </row>
    <row r="6" spans="1:24" s="572" customFormat="1" ht="39" customHeight="1">
      <c r="A6" s="1039" t="s">
        <v>437</v>
      </c>
      <c r="B6" s="1040"/>
      <c r="C6" s="452" t="s">
        <v>528</v>
      </c>
      <c r="D6" s="452"/>
      <c r="E6" s="452"/>
      <c r="F6" s="452"/>
      <c r="G6" s="452"/>
    </row>
    <row r="7" spans="1:24" ht="31.5">
      <c r="A7" s="1041"/>
      <c r="B7" s="1040"/>
      <c r="C7" s="1042" t="s">
        <v>438</v>
      </c>
      <c r="D7" s="1042" t="s">
        <v>439</v>
      </c>
      <c r="E7" s="1042"/>
      <c r="F7" s="1042"/>
      <c r="G7" s="1027" t="s">
        <v>440</v>
      </c>
    </row>
    <row r="8" spans="1:24" ht="61.5">
      <c r="A8" s="1041"/>
      <c r="B8" s="1040"/>
      <c r="C8" s="1043"/>
      <c r="D8" s="1027" t="s">
        <v>446</v>
      </c>
      <c r="E8" s="1027" t="s">
        <v>445</v>
      </c>
      <c r="F8" s="1027" t="s">
        <v>447</v>
      </c>
      <c r="G8" s="453"/>
    </row>
    <row r="9" spans="1:24" ht="5.0999999999999996" customHeight="1" thickBot="1">
      <c r="A9" s="454"/>
      <c r="B9" s="454"/>
      <c r="C9" s="1043"/>
      <c r="D9" s="1028"/>
      <c r="E9" s="1028"/>
      <c r="F9" s="1028"/>
      <c r="G9" s="516"/>
    </row>
    <row r="10" spans="1:24" s="174" customFormat="1" ht="9.9499999999999993" customHeight="1">
      <c r="A10" s="517"/>
      <c r="B10" s="517"/>
      <c r="C10" s="518"/>
      <c r="D10" s="519"/>
      <c r="E10" s="519"/>
      <c r="F10" s="519"/>
      <c r="G10" s="517"/>
      <c r="L10" s="668"/>
    </row>
    <row r="11" spans="1:24" s="569" customFormat="1" ht="45" customHeight="1">
      <c r="A11" s="1035" t="s">
        <v>441</v>
      </c>
      <c r="B11" s="1038"/>
      <c r="C11" s="978">
        <v>6151055.6520653497</v>
      </c>
      <c r="D11" s="979">
        <v>288921.9252910323</v>
      </c>
      <c r="E11" s="979">
        <v>168584.13175449579</v>
      </c>
      <c r="F11" s="979">
        <v>457506.05704552808</v>
      </c>
      <c r="G11" s="979">
        <v>6608561.7091108784</v>
      </c>
      <c r="I11" s="571"/>
      <c r="J11" s="667"/>
      <c r="K11" s="1004"/>
      <c r="L11" s="1004"/>
      <c r="M11" s="1004"/>
      <c r="N11" s="1004"/>
      <c r="O11" s="1004"/>
      <c r="P11" s="1004"/>
      <c r="Q11" s="1004"/>
      <c r="R11" s="1004"/>
      <c r="S11" s="1004"/>
      <c r="T11" s="1005"/>
      <c r="U11" s="1005"/>
      <c r="V11" s="1005"/>
      <c r="W11" s="1005"/>
      <c r="X11" s="1005"/>
    </row>
    <row r="12" spans="1:24" s="569" customFormat="1" ht="14.25" customHeight="1">
      <c r="A12" s="1025"/>
      <c r="B12" s="1026"/>
      <c r="C12" s="978"/>
      <c r="D12" s="979"/>
      <c r="E12" s="979"/>
      <c r="F12" s="979"/>
      <c r="G12" s="979"/>
      <c r="I12" s="571"/>
      <c r="J12" s="667"/>
      <c r="K12" s="1004"/>
      <c r="L12" s="1004"/>
      <c r="M12" s="1004"/>
      <c r="N12" s="1004"/>
      <c r="O12" s="1004"/>
      <c r="P12" s="1004"/>
      <c r="Q12" s="1004"/>
      <c r="R12" s="1004"/>
      <c r="S12" s="1004"/>
      <c r="T12" s="1005"/>
      <c r="U12" s="1005"/>
      <c r="V12" s="1005"/>
      <c r="W12" s="1005"/>
      <c r="X12" s="1005"/>
    </row>
    <row r="13" spans="1:24" s="569" customFormat="1" ht="45" customHeight="1">
      <c r="A13" s="1035" t="s">
        <v>442</v>
      </c>
      <c r="B13" s="1038"/>
      <c r="C13" s="978">
        <v>6017914.8198148878</v>
      </c>
      <c r="D13" s="979">
        <v>1590388.3449009145</v>
      </c>
      <c r="E13" s="979">
        <v>487594.67536663305</v>
      </c>
      <c r="F13" s="979">
        <v>2077983.0202675476</v>
      </c>
      <c r="G13" s="979">
        <v>8095897.8400824349</v>
      </c>
      <c r="I13" s="570"/>
      <c r="J13" s="667"/>
      <c r="K13" s="1004"/>
      <c r="L13" s="1004"/>
      <c r="M13" s="1004"/>
      <c r="N13" s="1004"/>
      <c r="O13" s="1004"/>
      <c r="P13" s="1004"/>
      <c r="Q13" s="1004"/>
      <c r="R13" s="1004"/>
      <c r="S13" s="1004"/>
      <c r="T13" s="1005"/>
      <c r="U13" s="1005"/>
      <c r="V13" s="1005"/>
      <c r="W13" s="1005"/>
      <c r="X13" s="1012"/>
    </row>
    <row r="14" spans="1:24" s="569" customFormat="1" ht="14.25" customHeight="1">
      <c r="A14" s="1025"/>
      <c r="B14" s="1026"/>
      <c r="C14" s="978"/>
      <c r="D14" s="979"/>
      <c r="E14" s="979"/>
      <c r="F14" s="979"/>
      <c r="G14" s="979"/>
      <c r="I14" s="570"/>
      <c r="J14" s="667"/>
      <c r="K14" s="1004"/>
      <c r="L14" s="1004"/>
      <c r="M14" s="1004"/>
      <c r="N14" s="1004"/>
      <c r="O14" s="1004"/>
      <c r="P14" s="1004"/>
      <c r="Q14" s="1004"/>
      <c r="R14" s="1004"/>
      <c r="S14" s="1004"/>
      <c r="T14" s="1005"/>
      <c r="U14" s="1005"/>
      <c r="V14" s="1005"/>
      <c r="W14" s="1005"/>
      <c r="X14" s="1005"/>
    </row>
    <row r="15" spans="1:24" s="569" customFormat="1" ht="45" customHeight="1">
      <c r="A15" s="1035" t="s">
        <v>443</v>
      </c>
      <c r="B15" s="1038"/>
      <c r="C15" s="978">
        <v>2108965.4148387285</v>
      </c>
      <c r="D15" s="979">
        <v>4324144.5711627118</v>
      </c>
      <c r="E15" s="979">
        <v>3594639.4968844056</v>
      </c>
      <c r="F15" s="979">
        <v>7918784.0680471174</v>
      </c>
      <c r="G15" s="979">
        <v>10027749.482885845</v>
      </c>
      <c r="I15" s="570"/>
      <c r="J15" s="667"/>
      <c r="K15" s="1004"/>
      <c r="L15" s="1004"/>
      <c r="M15" s="1004"/>
      <c r="N15" s="1004"/>
      <c r="O15" s="1004"/>
      <c r="P15" s="1004"/>
      <c r="Q15" s="1004"/>
      <c r="R15" s="1004"/>
      <c r="S15" s="1004"/>
      <c r="T15" s="1005"/>
      <c r="U15" s="1005"/>
      <c r="V15" s="1005"/>
      <c r="W15" s="1005"/>
      <c r="X15" s="1005"/>
    </row>
    <row r="16" spans="1:24" s="569" customFormat="1" ht="45" customHeight="1">
      <c r="A16" s="1035" t="s">
        <v>460</v>
      </c>
      <c r="B16" s="1038"/>
      <c r="C16" s="978">
        <v>1936719.1285713543</v>
      </c>
      <c r="D16" s="979">
        <v>535023.95574308443</v>
      </c>
      <c r="E16" s="979">
        <v>421904.0419872101</v>
      </c>
      <c r="F16" s="979">
        <v>956927.99773029448</v>
      </c>
      <c r="G16" s="979">
        <v>2893647.1263016486</v>
      </c>
      <c r="I16" s="570"/>
      <c r="J16" s="667"/>
      <c r="K16" s="1004"/>
      <c r="L16" s="1004"/>
      <c r="M16" s="1004"/>
      <c r="N16" s="1004"/>
      <c r="O16" s="1004"/>
      <c r="P16" s="1004"/>
      <c r="Q16" s="1004"/>
      <c r="R16" s="1004"/>
      <c r="S16" s="1004"/>
      <c r="T16" s="1005"/>
      <c r="U16" s="1005"/>
      <c r="V16" s="1005"/>
      <c r="W16" s="1005"/>
      <c r="X16" s="1005"/>
    </row>
    <row r="17" spans="1:24" s="569" customFormat="1" ht="14.25" customHeight="1">
      <c r="A17" s="1025"/>
      <c r="B17" s="1026"/>
      <c r="C17" s="978"/>
      <c r="D17" s="979"/>
      <c r="E17" s="979"/>
      <c r="F17" s="979"/>
      <c r="G17" s="979"/>
      <c r="I17" s="570"/>
      <c r="J17" s="667"/>
      <c r="K17" s="1004"/>
      <c r="L17" s="1004"/>
      <c r="M17" s="1004"/>
      <c r="N17" s="1004"/>
      <c r="O17" s="1004"/>
      <c r="P17" s="1004"/>
      <c r="Q17" s="1004"/>
      <c r="R17" s="1004"/>
      <c r="S17" s="1004"/>
      <c r="T17" s="1005"/>
      <c r="U17" s="1005"/>
      <c r="V17" s="1005"/>
      <c r="W17" s="1005"/>
      <c r="X17" s="1005"/>
    </row>
    <row r="18" spans="1:24" s="695" customFormat="1" ht="45" customHeight="1" thickBot="1">
      <c r="A18" s="520"/>
      <c r="B18" s="520" t="s">
        <v>444</v>
      </c>
      <c r="C18" s="980">
        <v>16214655.01529032</v>
      </c>
      <c r="D18" s="980">
        <v>6738478.7970977435</v>
      </c>
      <c r="E18" s="980">
        <v>4672722.3459927449</v>
      </c>
      <c r="F18" s="980">
        <v>11411201.143090488</v>
      </c>
      <c r="G18" s="980">
        <v>27625856.15838081</v>
      </c>
      <c r="H18" s="674"/>
      <c r="I18" s="675"/>
      <c r="J18" s="65"/>
      <c r="K18" s="1004"/>
      <c r="L18" s="1004"/>
      <c r="M18" s="1004"/>
      <c r="N18" s="1004"/>
      <c r="O18" s="1004"/>
      <c r="P18" s="1004"/>
      <c r="Q18" s="1004"/>
      <c r="R18" s="1004"/>
      <c r="S18" s="1004"/>
      <c r="T18" s="1005"/>
      <c r="U18" s="1005"/>
      <c r="V18" s="1005"/>
      <c r="W18" s="1005"/>
      <c r="X18" s="1005"/>
    </row>
    <row r="19" spans="1:24">
      <c r="F19" s="689"/>
    </row>
    <row r="21" spans="1:24" ht="15.75">
      <c r="C21" s="649"/>
      <c r="D21" s="649"/>
      <c r="E21" s="649"/>
      <c r="F21" s="649"/>
      <c r="G21" s="649"/>
      <c r="P21" s="726"/>
    </row>
    <row r="23" spans="1:24">
      <c r="D23" s="463"/>
      <c r="F23" s="649"/>
      <c r="G23" s="889"/>
      <c r="L23" s="1044"/>
      <c r="M23" s="1044"/>
    </row>
    <row r="24" spans="1:24" ht="15.75">
      <c r="D24" s="882"/>
      <c r="E24" s="882"/>
      <c r="F24" s="882"/>
      <c r="G24" s="883"/>
      <c r="H24" s="884"/>
      <c r="I24" s="884"/>
      <c r="J24" s="884"/>
      <c r="K24" s="78"/>
      <c r="L24" s="882"/>
      <c r="M24" s="882"/>
      <c r="U24" s="650"/>
    </row>
    <row r="25" spans="1:24">
      <c r="B25" s="650"/>
      <c r="D25" s="626"/>
      <c r="E25" s="651"/>
      <c r="F25" s="651"/>
      <c r="G25" s="626"/>
      <c r="I25" s="655"/>
      <c r="J25" s="655"/>
      <c r="U25" s="650"/>
    </row>
    <row r="26" spans="1:24">
      <c r="B26" s="650"/>
      <c r="D26" s="626"/>
      <c r="E26" s="651"/>
      <c r="F26" s="651"/>
      <c r="G26" s="626"/>
      <c r="I26" s="655"/>
      <c r="J26" s="655"/>
      <c r="U26" s="650"/>
    </row>
    <row r="27" spans="1:24">
      <c r="B27" s="650"/>
      <c r="D27" s="626"/>
      <c r="E27" s="651"/>
      <c r="F27" s="651"/>
      <c r="G27" s="626"/>
      <c r="I27" s="655"/>
      <c r="J27" s="655"/>
      <c r="U27" s="650"/>
    </row>
    <row r="28" spans="1:24">
      <c r="B28" s="650"/>
      <c r="D28" s="626"/>
      <c r="E28" s="651"/>
      <c r="F28" s="651"/>
      <c r="G28" s="626"/>
      <c r="I28" s="655"/>
      <c r="J28" s="655"/>
    </row>
    <row r="29" spans="1:24" ht="15.75">
      <c r="D29" s="879"/>
      <c r="E29" s="880"/>
      <c r="F29" s="879"/>
      <c r="G29" s="879"/>
      <c r="H29" s="78"/>
      <c r="I29" s="881"/>
      <c r="J29" s="881"/>
      <c r="L29" s="672"/>
      <c r="M29" s="672"/>
    </row>
    <row r="30" spans="1:24">
      <c r="D30" s="626"/>
      <c r="F30" s="652"/>
    </row>
    <row r="31" spans="1:24">
      <c r="B31" s="525"/>
      <c r="D31" s="463"/>
      <c r="F31" s="649"/>
      <c r="G31" s="889"/>
      <c r="L31" s="1044"/>
      <c r="M31" s="1044"/>
    </row>
    <row r="32" spans="1:24" ht="15.75">
      <c r="D32" s="882"/>
      <c r="E32" s="882"/>
      <c r="F32" s="882"/>
      <c r="G32" s="883"/>
      <c r="H32" s="884"/>
      <c r="I32" s="884"/>
      <c r="J32" s="884"/>
      <c r="K32" s="78"/>
      <c r="L32" s="882"/>
      <c r="M32" s="882"/>
    </row>
    <row r="33" spans="1:28">
      <c r="B33" s="650"/>
      <c r="D33" s="626"/>
      <c r="E33" s="651"/>
      <c r="F33" s="651"/>
      <c r="G33" s="626"/>
      <c r="I33" s="655"/>
      <c r="J33" s="655"/>
    </row>
    <row r="34" spans="1:28">
      <c r="B34" s="650"/>
      <c r="D34" s="626"/>
      <c r="E34" s="651"/>
      <c r="F34" s="651"/>
      <c r="G34" s="626"/>
      <c r="I34" s="655"/>
      <c r="J34" s="655"/>
    </row>
    <row r="35" spans="1:28">
      <c r="B35" s="650"/>
      <c r="D35" s="626"/>
      <c r="E35" s="651"/>
      <c r="F35" s="651"/>
      <c r="G35" s="626"/>
      <c r="I35" s="655"/>
      <c r="J35" s="655"/>
    </row>
    <row r="36" spans="1:28">
      <c r="B36" s="650"/>
      <c r="D36" s="626"/>
      <c r="E36" s="651"/>
      <c r="F36" s="651"/>
      <c r="G36" s="626"/>
      <c r="I36" s="655"/>
      <c r="J36" s="655"/>
    </row>
    <row r="37" spans="1:28" ht="15.75">
      <c r="D37" s="879"/>
      <c r="E37" s="880"/>
      <c r="F37" s="879"/>
      <c r="G37" s="879"/>
      <c r="H37" s="78"/>
      <c r="I37" s="881"/>
      <c r="J37" s="881"/>
      <c r="L37" s="672"/>
      <c r="M37" s="672"/>
    </row>
    <row r="38" spans="1:28">
      <c r="D38" s="626"/>
      <c r="F38" s="652"/>
    </row>
    <row r="41" spans="1:28" s="461" customFormat="1" ht="15.75">
      <c r="A41" s="57"/>
      <c r="B41" s="956"/>
      <c r="D41" s="463"/>
      <c r="F41" s="649"/>
      <c r="G41" s="889"/>
      <c r="H41" s="559"/>
      <c r="I41" s="559"/>
      <c r="J41" s="559"/>
      <c r="K41" s="559"/>
      <c r="L41" s="1044"/>
      <c r="M41" s="1044"/>
      <c r="N41" s="559"/>
      <c r="O41" s="559"/>
      <c r="P41" s="559"/>
      <c r="Q41" s="559"/>
      <c r="R41" s="559"/>
      <c r="S41" s="559"/>
      <c r="T41" s="559"/>
      <c r="U41" s="559"/>
      <c r="V41" s="559"/>
      <c r="AB41" s="964"/>
    </row>
    <row r="42" spans="1:28" ht="15.75">
      <c r="D42" s="882"/>
      <c r="E42" s="882"/>
      <c r="F42" s="882"/>
      <c r="G42" s="883"/>
      <c r="H42" s="884"/>
      <c r="I42" s="884"/>
      <c r="J42" s="884"/>
      <c r="K42" s="78"/>
      <c r="L42" s="882"/>
      <c r="M42" s="882"/>
    </row>
    <row r="43" spans="1:28">
      <c r="B43" s="650"/>
      <c r="D43" s="626"/>
      <c r="E43" s="651"/>
      <c r="F43" s="651"/>
      <c r="G43" s="626"/>
      <c r="I43" s="655"/>
      <c r="J43" s="655"/>
    </row>
    <row r="44" spans="1:28">
      <c r="B44" s="650"/>
      <c r="D44" s="626"/>
      <c r="E44" s="651"/>
      <c r="F44" s="651"/>
      <c r="G44" s="626"/>
      <c r="I44" s="655"/>
      <c r="J44" s="655"/>
    </row>
    <row r="45" spans="1:28">
      <c r="B45" s="650"/>
      <c r="D45" s="626"/>
      <c r="E45" s="651"/>
      <c r="F45" s="651"/>
      <c r="G45" s="626"/>
      <c r="I45" s="655"/>
      <c r="J45" s="655"/>
    </row>
    <row r="46" spans="1:28">
      <c r="B46" s="650"/>
      <c r="D46" s="626"/>
      <c r="E46" s="651"/>
      <c r="F46" s="651"/>
      <c r="G46" s="626"/>
      <c r="I46" s="655"/>
      <c r="J46" s="655"/>
    </row>
    <row r="47" spans="1:28" ht="15.75">
      <c r="D47" s="879"/>
      <c r="E47" s="880"/>
      <c r="F47" s="879"/>
      <c r="G47" s="879"/>
      <c r="H47" s="78"/>
      <c r="I47" s="881"/>
      <c r="J47" s="881"/>
      <c r="L47" s="672"/>
      <c r="M47" s="672"/>
    </row>
    <row r="48" spans="1:28">
      <c r="D48" s="626"/>
      <c r="F48" s="652"/>
    </row>
    <row r="49" spans="2:7" ht="15.75">
      <c r="B49" s="964"/>
      <c r="D49" s="463"/>
      <c r="F49" s="649"/>
      <c r="G49" s="890"/>
    </row>
    <row r="50" spans="2:7" ht="15.75">
      <c r="D50" s="882"/>
      <c r="E50" s="882"/>
      <c r="F50" s="882"/>
      <c r="G50" s="883"/>
    </row>
    <row r="51" spans="2:7">
      <c r="B51" s="650"/>
      <c r="D51" s="626"/>
      <c r="E51" s="651"/>
      <c r="F51" s="651"/>
      <c r="G51" s="626"/>
    </row>
    <row r="52" spans="2:7">
      <c r="B52" s="650"/>
      <c r="D52" s="626"/>
      <c r="E52" s="651"/>
      <c r="F52" s="651"/>
      <c r="G52" s="626"/>
    </row>
    <row r="53" spans="2:7">
      <c r="B53" s="650"/>
      <c r="D53" s="626"/>
      <c r="E53" s="651"/>
      <c r="F53" s="651"/>
      <c r="G53" s="626"/>
    </row>
    <row r="54" spans="2:7">
      <c r="B54" s="650"/>
      <c r="D54" s="626"/>
      <c r="E54" s="651"/>
      <c r="F54" s="651"/>
      <c r="G54" s="626"/>
    </row>
    <row r="55" spans="2:7" ht="15.75">
      <c r="D55" s="879"/>
      <c r="E55" s="880"/>
      <c r="F55" s="879"/>
      <c r="G55" s="879"/>
    </row>
    <row r="83" spans="28:33">
      <c r="AC83" s="887"/>
      <c r="AD83" s="887"/>
      <c r="AE83" s="887"/>
      <c r="AF83" s="887"/>
    </row>
    <row r="84" spans="28:33">
      <c r="AB84" s="461"/>
      <c r="AC84" s="886"/>
      <c r="AD84" s="886"/>
      <c r="AE84" s="886"/>
      <c r="AF84" s="886"/>
      <c r="AG84" s="888"/>
    </row>
    <row r="85" spans="28:33">
      <c r="AB85" s="461"/>
      <c r="AF85" s="886"/>
      <c r="AG85" s="888"/>
    </row>
    <row r="86" spans="28:33">
      <c r="AB86" s="461"/>
      <c r="AC86" s="886"/>
      <c r="AD86" s="886"/>
      <c r="AE86" s="886"/>
      <c r="AF86" s="886"/>
      <c r="AG86" s="888"/>
    </row>
    <row r="87" spans="28:33">
      <c r="AB87" s="461"/>
      <c r="AF87" s="886"/>
      <c r="AG87" s="888"/>
    </row>
    <row r="88" spans="28:33">
      <c r="AB88" s="461"/>
      <c r="AC88" s="886"/>
      <c r="AD88" s="886"/>
      <c r="AE88" s="886"/>
      <c r="AF88" s="886"/>
      <c r="AG88" s="888"/>
    </row>
    <row r="89" spans="28:33">
      <c r="AB89" s="461"/>
      <c r="AC89" s="886"/>
      <c r="AD89" s="886"/>
      <c r="AE89" s="886"/>
      <c r="AF89" s="886"/>
      <c r="AG89" s="888"/>
    </row>
    <row r="90" spans="28:33">
      <c r="AB90" s="461"/>
      <c r="AC90" s="886"/>
      <c r="AD90" s="886"/>
      <c r="AE90" s="886"/>
      <c r="AF90" s="886"/>
      <c r="AG90" s="888"/>
    </row>
    <row r="91" spans="28:33">
      <c r="AB91" s="461"/>
      <c r="AC91" s="886"/>
      <c r="AD91" s="886"/>
      <c r="AE91" s="886"/>
      <c r="AF91" s="886"/>
      <c r="AG91" s="888"/>
    </row>
    <row r="92" spans="28:33">
      <c r="AB92" s="461"/>
      <c r="AC92" s="886"/>
      <c r="AD92" s="886"/>
      <c r="AE92" s="886"/>
      <c r="AF92" s="886"/>
      <c r="AG92" s="888"/>
    </row>
  </sheetData>
  <mergeCells count="11">
    <mergeCell ref="A15:B15"/>
    <mergeCell ref="A16:B16"/>
    <mergeCell ref="L23:M23"/>
    <mergeCell ref="L31:M31"/>
    <mergeCell ref="L41:M41"/>
    <mergeCell ref="A13:B13"/>
    <mergeCell ref="A1:A2"/>
    <mergeCell ref="A6:B8"/>
    <mergeCell ref="C7:C9"/>
    <mergeCell ref="D7:F7"/>
    <mergeCell ref="A11:B11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91" firstPageNumber="21" orientation="portrait" useFirstPageNumber="1" r:id="rId1"/>
  <headerFooter>
    <oddFooter>&amp;C&amp;"Arial,Regular"&amp;10 &amp;11&amp;P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view="pageBreakPreview" zoomScale="90" zoomScaleNormal="90" zoomScaleSheetLayoutView="9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1" sqref="H1:H1048576"/>
    </sheetView>
  </sheetViews>
  <sheetFormatPr defaultColWidth="8.85546875" defaultRowHeight="15"/>
  <cols>
    <col min="1" max="1" width="4.28515625" style="57" customWidth="1"/>
    <col min="2" max="2" width="13.42578125" style="461" customWidth="1"/>
    <col min="3" max="3" width="13.7109375" style="461" customWidth="1"/>
    <col min="4" max="4" width="17.5703125" style="461" customWidth="1"/>
    <col min="5" max="7" width="16.28515625" style="461" customWidth="1"/>
    <col min="8" max="8" width="8.85546875" style="559"/>
    <col min="9" max="9" width="20.5703125" style="958" bestFit="1" customWidth="1"/>
    <col min="10" max="10" width="12" style="959" bestFit="1" customWidth="1"/>
    <col min="11" max="11" width="12" style="959" customWidth="1"/>
    <col min="12" max="12" width="12" style="959" bestFit="1" customWidth="1"/>
    <col min="13" max="13" width="12" style="959" customWidth="1"/>
    <col min="14" max="14" width="12" style="959" bestFit="1" customWidth="1"/>
    <col min="15" max="15" width="12" style="959" customWidth="1"/>
    <col min="16" max="16" width="12" style="959" bestFit="1" customWidth="1"/>
    <col min="17" max="17" width="12" style="959" customWidth="1"/>
    <col min="18" max="18" width="9.28515625" style="959" customWidth="1"/>
    <col min="19" max="20" width="13.7109375" style="959" bestFit="1" customWidth="1"/>
    <col min="21" max="22" width="13.7109375" style="559" bestFit="1" customWidth="1"/>
    <col min="23" max="16384" width="8.85546875" style="559"/>
  </cols>
  <sheetData>
    <row r="1" spans="1:22" s="539" customFormat="1" ht="18.75" customHeight="1">
      <c r="A1" s="1034">
        <v>4</v>
      </c>
      <c r="B1" s="611" t="s">
        <v>569</v>
      </c>
      <c r="C1" s="461"/>
      <c r="D1" s="461"/>
      <c r="E1" s="461"/>
      <c r="F1" s="461"/>
      <c r="G1" s="461"/>
      <c r="I1" s="957"/>
      <c r="J1" s="930"/>
      <c r="K1" s="930"/>
      <c r="L1" s="930"/>
      <c r="M1" s="930"/>
      <c r="N1" s="930"/>
      <c r="O1" s="930"/>
      <c r="P1" s="930"/>
      <c r="Q1" s="930"/>
      <c r="R1" s="930"/>
      <c r="S1" s="930"/>
      <c r="T1" s="930"/>
    </row>
    <row r="2" spans="1:22" s="539" customFormat="1" ht="18.75" customHeight="1">
      <c r="A2" s="1034"/>
      <c r="B2" s="612" t="s">
        <v>570</v>
      </c>
      <c r="C2" s="461"/>
      <c r="D2" s="461"/>
      <c r="E2" s="461"/>
      <c r="F2" s="461"/>
      <c r="G2" s="461"/>
      <c r="I2" s="957"/>
      <c r="J2" s="930"/>
      <c r="K2" s="930"/>
      <c r="L2" s="930"/>
      <c r="M2" s="930"/>
      <c r="N2" s="930"/>
      <c r="O2" s="930"/>
      <c r="P2" s="930"/>
      <c r="Q2" s="930"/>
      <c r="R2" s="930"/>
      <c r="S2" s="930"/>
      <c r="T2" s="930"/>
    </row>
    <row r="3" spans="1:22" s="539" customFormat="1" ht="9" customHeight="1">
      <c r="A3" s="714"/>
      <c r="B3" s="612"/>
      <c r="C3" s="461"/>
      <c r="D3" s="461"/>
      <c r="E3" s="461"/>
      <c r="F3" s="461"/>
      <c r="G3" s="461"/>
      <c r="I3" s="957"/>
      <c r="J3" s="930"/>
      <c r="K3" s="930"/>
      <c r="L3" s="930"/>
      <c r="M3" s="930"/>
      <c r="N3" s="930"/>
      <c r="O3" s="930"/>
      <c r="P3" s="930"/>
      <c r="Q3" s="930"/>
      <c r="R3" s="930"/>
      <c r="S3" s="930"/>
      <c r="T3" s="930"/>
    </row>
    <row r="4" spans="1:22" ht="19.5" customHeight="1" thickBot="1">
      <c r="A4" s="653"/>
      <c r="B4" s="654"/>
      <c r="C4" s="654"/>
      <c r="D4" s="654"/>
      <c r="E4" s="654"/>
      <c r="F4" s="654"/>
      <c r="G4" s="854" t="s">
        <v>394</v>
      </c>
    </row>
    <row r="5" spans="1:22" ht="9.9499999999999993" customHeight="1">
      <c r="A5" s="514"/>
      <c r="B5" s="514"/>
      <c r="C5" s="514"/>
      <c r="D5" s="514" t="s">
        <v>361</v>
      </c>
      <c r="E5" s="514" t="s">
        <v>448</v>
      </c>
      <c r="F5" s="514" t="s">
        <v>362</v>
      </c>
      <c r="G5" s="515"/>
    </row>
    <row r="6" spans="1:22" ht="45.75" customHeight="1">
      <c r="A6" s="1043" t="s">
        <v>535</v>
      </c>
      <c r="B6" s="1051"/>
      <c r="C6" s="848" t="s">
        <v>398</v>
      </c>
      <c r="D6" s="850" t="s">
        <v>454</v>
      </c>
      <c r="E6" s="848" t="s">
        <v>400</v>
      </c>
      <c r="F6" s="848" t="s">
        <v>434</v>
      </c>
      <c r="G6" s="848" t="s">
        <v>107</v>
      </c>
    </row>
    <row r="7" spans="1:22" ht="48.75" customHeight="1" thickBot="1">
      <c r="A7" s="1054" t="s">
        <v>529</v>
      </c>
      <c r="B7" s="1051"/>
      <c r="C7" s="850" t="s">
        <v>325</v>
      </c>
      <c r="D7" s="850" t="s">
        <v>326</v>
      </c>
      <c r="E7" s="850" t="s">
        <v>455</v>
      </c>
      <c r="F7" s="850" t="s">
        <v>433</v>
      </c>
      <c r="G7" s="850" t="s">
        <v>113</v>
      </c>
      <c r="I7" s="1013"/>
      <c r="J7" s="1014"/>
      <c r="K7" s="1015"/>
      <c r="L7" s="1015"/>
      <c r="M7" s="1015"/>
      <c r="N7" s="1015"/>
      <c r="O7" s="1016"/>
      <c r="P7" s="1015"/>
      <c r="Q7" s="1015"/>
      <c r="R7" s="1015"/>
      <c r="S7" s="1015"/>
    </row>
    <row r="8" spans="1:22" s="64" customFormat="1" ht="22.5" hidden="1" customHeight="1" thickBot="1">
      <c r="A8" s="455"/>
      <c r="B8" s="455"/>
      <c r="C8" s="1049" t="s">
        <v>1</v>
      </c>
      <c r="D8" s="1049"/>
      <c r="E8" s="1049"/>
      <c r="F8" s="1049"/>
      <c r="G8" s="1049"/>
      <c r="I8" s="1017"/>
      <c r="J8" s="1018"/>
      <c r="K8" s="1018"/>
      <c r="L8" s="1018"/>
      <c r="M8" s="1018"/>
      <c r="N8" s="1018"/>
      <c r="O8" s="1018"/>
      <c r="P8" s="1018"/>
      <c r="Q8" s="1018"/>
      <c r="R8" s="1018"/>
      <c r="S8" s="1018"/>
      <c r="T8" s="960"/>
      <c r="U8" s="695"/>
      <c r="V8" s="695"/>
    </row>
    <row r="9" spans="1:22" ht="9.9499999999999993" customHeight="1">
      <c r="A9" s="715"/>
      <c r="B9" s="715"/>
      <c r="C9" s="849"/>
      <c r="D9" s="849"/>
      <c r="E9" s="849"/>
      <c r="F9" s="1050"/>
      <c r="G9" s="1050"/>
      <c r="I9" s="1013"/>
      <c r="J9" s="1014"/>
      <c r="K9" s="1014"/>
      <c r="L9" s="1014"/>
      <c r="M9" s="1014"/>
      <c r="N9" s="1014"/>
      <c r="O9" s="1014"/>
      <c r="P9" s="1014"/>
      <c r="Q9" s="1014"/>
      <c r="R9" s="1014"/>
      <c r="S9" s="1014"/>
    </row>
    <row r="10" spans="1:22" s="569" customFormat="1" ht="37.5" customHeight="1">
      <c r="A10" s="1052" t="s">
        <v>449</v>
      </c>
      <c r="B10" s="1053"/>
      <c r="C10" s="978">
        <v>417478.02786189714</v>
      </c>
      <c r="D10" s="978">
        <v>455268.91648334108</v>
      </c>
      <c r="E10" s="978">
        <v>474647.74948023545</v>
      </c>
      <c r="F10" s="978">
        <v>60248.728999999999</v>
      </c>
      <c r="G10" s="978">
        <v>1407643.4228254736</v>
      </c>
      <c r="I10" s="1019"/>
      <c r="J10" s="1020"/>
      <c r="K10" s="1020"/>
      <c r="L10" s="1020"/>
      <c r="M10" s="1020"/>
      <c r="N10" s="1020"/>
      <c r="O10" s="1020"/>
      <c r="P10" s="1020"/>
      <c r="Q10" s="1020"/>
      <c r="R10" s="1020"/>
      <c r="S10" s="1020"/>
      <c r="T10" s="961"/>
      <c r="U10" s="570"/>
      <c r="V10" s="570"/>
    </row>
    <row r="11" spans="1:22" s="569" customFormat="1" ht="37.5" customHeight="1">
      <c r="A11" s="1045" t="s">
        <v>395</v>
      </c>
      <c r="B11" s="1046"/>
      <c r="C11" s="978">
        <v>614160.59655540634</v>
      </c>
      <c r="D11" s="978">
        <v>707733.12015346263</v>
      </c>
      <c r="E11" s="978">
        <v>574458.38823464105</v>
      </c>
      <c r="F11" s="978">
        <v>196722.11900000001</v>
      </c>
      <c r="G11" s="978">
        <v>2093074.2239435101</v>
      </c>
      <c r="I11" s="1019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961"/>
      <c r="U11" s="570"/>
      <c r="V11" s="570"/>
    </row>
    <row r="12" spans="1:22" s="569" customFormat="1" ht="37.5" customHeight="1">
      <c r="A12" s="1045" t="s">
        <v>353</v>
      </c>
      <c r="B12" s="1046"/>
      <c r="C12" s="978">
        <v>556047.01838009362</v>
      </c>
      <c r="D12" s="978">
        <v>618428.84917914832</v>
      </c>
      <c r="E12" s="978">
        <v>552416.79738846805</v>
      </c>
      <c r="F12" s="978">
        <v>126183.87683391244</v>
      </c>
      <c r="G12" s="978">
        <v>1853076.5417816225</v>
      </c>
      <c r="I12" s="1019"/>
      <c r="J12" s="1020"/>
      <c r="K12" s="1020"/>
      <c r="L12" s="1020"/>
      <c r="M12" s="1020"/>
      <c r="N12" s="1020"/>
      <c r="O12" s="1020"/>
      <c r="P12" s="1020"/>
      <c r="Q12" s="1020"/>
      <c r="R12" s="1020"/>
      <c r="S12" s="1020"/>
      <c r="T12" s="961"/>
      <c r="U12" s="570"/>
      <c r="V12" s="570"/>
    </row>
    <row r="13" spans="1:22" s="569" customFormat="1" ht="37.5" customHeight="1">
      <c r="A13" s="1045" t="s">
        <v>354</v>
      </c>
      <c r="B13" s="1046"/>
      <c r="C13" s="978">
        <v>525891.3816828198</v>
      </c>
      <c r="D13" s="978">
        <v>603154.54828898038</v>
      </c>
      <c r="E13" s="978">
        <v>1130732.7002547467</v>
      </c>
      <c r="F13" s="978">
        <v>198962.23592511032</v>
      </c>
      <c r="G13" s="978">
        <v>2458740.8661516574</v>
      </c>
      <c r="I13" s="1019"/>
      <c r="J13" s="1020"/>
      <c r="K13" s="1020"/>
      <c r="L13" s="1020"/>
      <c r="M13" s="1020"/>
      <c r="N13" s="1020"/>
      <c r="O13" s="1020"/>
      <c r="P13" s="1020"/>
      <c r="Q13" s="1020"/>
      <c r="R13" s="1020"/>
      <c r="S13" s="1020"/>
      <c r="T13" s="961"/>
      <c r="U13" s="570"/>
      <c r="V13" s="570"/>
    </row>
    <row r="14" spans="1:22" s="569" customFormat="1" ht="37.5" customHeight="1">
      <c r="A14" s="1045" t="s">
        <v>355</v>
      </c>
      <c r="B14" s="1046"/>
      <c r="C14" s="978">
        <v>581953.68625599658</v>
      </c>
      <c r="D14" s="978">
        <v>795261.92366583308</v>
      </c>
      <c r="E14" s="978">
        <v>532076.02056409512</v>
      </c>
      <c r="F14" s="978">
        <v>198203.2296141957</v>
      </c>
      <c r="G14" s="978">
        <v>2107494.8601001208</v>
      </c>
      <c r="I14" s="1021"/>
      <c r="J14" s="1022"/>
      <c r="K14" s="1020"/>
      <c r="L14" s="1020"/>
      <c r="M14" s="1020"/>
      <c r="N14" s="1020"/>
      <c r="O14" s="1020"/>
      <c r="P14" s="1020"/>
      <c r="Q14" s="1020"/>
      <c r="R14" s="1020"/>
      <c r="S14" s="1020"/>
      <c r="T14" s="961"/>
      <c r="U14" s="570"/>
      <c r="V14" s="570"/>
    </row>
    <row r="15" spans="1:22" s="569" customFormat="1" ht="37.5" customHeight="1">
      <c r="A15" s="1045" t="s">
        <v>356</v>
      </c>
      <c r="B15" s="1046"/>
      <c r="C15" s="978">
        <v>694330.32124282839</v>
      </c>
      <c r="D15" s="978">
        <v>799313.97686091845</v>
      </c>
      <c r="E15" s="978">
        <v>504777.19880123029</v>
      </c>
      <c r="F15" s="978">
        <v>260419.09482738096</v>
      </c>
      <c r="G15" s="978">
        <v>2258840.5917323581</v>
      </c>
      <c r="I15" s="1019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961"/>
      <c r="U15" s="570"/>
      <c r="V15" s="570"/>
    </row>
    <row r="16" spans="1:22" s="569" customFormat="1" ht="37.5" customHeight="1">
      <c r="A16" s="1045" t="s">
        <v>357</v>
      </c>
      <c r="B16" s="1046"/>
      <c r="C16" s="978">
        <v>691823.03401159437</v>
      </c>
      <c r="D16" s="978">
        <v>1021719.7727753558</v>
      </c>
      <c r="E16" s="978">
        <v>1352569.0838335322</v>
      </c>
      <c r="F16" s="978">
        <v>298467.31218907557</v>
      </c>
      <c r="G16" s="978">
        <v>3364579.2028095578</v>
      </c>
      <c r="I16" s="1019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961"/>
      <c r="U16" s="570"/>
      <c r="V16" s="570"/>
    </row>
    <row r="17" spans="1:22" s="569" customFormat="1" ht="37.5" customHeight="1">
      <c r="A17" s="1045" t="s">
        <v>358</v>
      </c>
      <c r="B17" s="1046"/>
      <c r="C17" s="978">
        <v>749288.34472798335</v>
      </c>
      <c r="D17" s="978">
        <v>672691.86687766644</v>
      </c>
      <c r="E17" s="978">
        <v>954881.22039181308</v>
      </c>
      <c r="F17" s="978">
        <v>296027.74359206297</v>
      </c>
      <c r="G17" s="978">
        <v>2672889.1755895261</v>
      </c>
      <c r="I17" s="1019"/>
      <c r="J17" s="1020"/>
      <c r="K17" s="1020"/>
      <c r="L17" s="1020"/>
      <c r="M17" s="1020"/>
      <c r="N17" s="1020"/>
      <c r="O17" s="1020"/>
      <c r="P17" s="1020"/>
      <c r="Q17" s="1020"/>
      <c r="R17" s="1020"/>
      <c r="S17" s="1020"/>
      <c r="T17" s="961"/>
      <c r="U17" s="570"/>
      <c r="V17" s="570"/>
    </row>
    <row r="18" spans="1:22" s="569" customFormat="1" ht="37.5" customHeight="1">
      <c r="A18" s="1045" t="s">
        <v>359</v>
      </c>
      <c r="B18" s="1046"/>
      <c r="C18" s="978">
        <v>631774.20281244023</v>
      </c>
      <c r="D18" s="978">
        <v>953201.66481009277</v>
      </c>
      <c r="E18" s="978">
        <v>1406662.0586111401</v>
      </c>
      <c r="F18" s="978">
        <v>408670.2690504358</v>
      </c>
      <c r="G18" s="978">
        <v>3400308.1952841086</v>
      </c>
      <c r="I18" s="1019"/>
      <c r="J18" s="1020"/>
      <c r="K18" s="1020"/>
      <c r="L18" s="1020"/>
      <c r="M18" s="1020"/>
      <c r="N18" s="1020"/>
      <c r="O18" s="1020"/>
      <c r="P18" s="1020"/>
      <c r="Q18" s="1020"/>
      <c r="R18" s="1020"/>
      <c r="S18" s="1020"/>
      <c r="T18" s="961"/>
      <c r="U18" s="570"/>
      <c r="V18" s="570"/>
    </row>
    <row r="19" spans="1:22" s="569" customFormat="1" ht="33.75" customHeight="1">
      <c r="A19" s="1045" t="s">
        <v>360</v>
      </c>
      <c r="B19" s="1046"/>
      <c r="C19" s="978">
        <v>1145815.0955797976</v>
      </c>
      <c r="D19" s="978">
        <v>1469123.2009876263</v>
      </c>
      <c r="E19" s="978">
        <v>2544528.2653259402</v>
      </c>
      <c r="F19" s="978">
        <v>849742.51626947522</v>
      </c>
      <c r="G19" s="978">
        <v>6009209.0781628396</v>
      </c>
      <c r="I19" s="1019"/>
      <c r="J19" s="1020"/>
      <c r="K19" s="1020"/>
      <c r="L19" s="1020"/>
      <c r="M19" s="1020"/>
      <c r="N19" s="1020"/>
      <c r="O19" s="1020"/>
      <c r="P19" s="1020"/>
      <c r="Q19" s="1020"/>
      <c r="R19" s="1020"/>
      <c r="S19" s="1020"/>
      <c r="T19" s="961"/>
      <c r="U19" s="570"/>
      <c r="V19" s="570"/>
    </row>
    <row r="20" spans="1:22" s="64" customFormat="1" ht="37.5" customHeight="1" thickBot="1">
      <c r="A20" s="1047" t="s">
        <v>450</v>
      </c>
      <c r="B20" s="1048"/>
      <c r="C20" s="981">
        <v>6608561.7091108579</v>
      </c>
      <c r="D20" s="981">
        <v>8095897.8400824256</v>
      </c>
      <c r="E20" s="981">
        <v>10027749.482885841</v>
      </c>
      <c r="F20" s="981">
        <v>2893647.126301649</v>
      </c>
      <c r="G20" s="981">
        <v>27625856.158380777</v>
      </c>
      <c r="I20" s="1023"/>
      <c r="J20" s="1020"/>
      <c r="K20" s="1020"/>
      <c r="L20" s="1020"/>
      <c r="M20" s="1020"/>
      <c r="N20" s="1020"/>
      <c r="O20" s="1020"/>
      <c r="P20" s="1020"/>
      <c r="Q20" s="1020"/>
      <c r="R20" s="1020"/>
      <c r="S20" s="1020"/>
      <c r="T20" s="962"/>
      <c r="U20" s="65"/>
      <c r="V20" s="65"/>
    </row>
    <row r="21" spans="1:22" ht="15.75">
      <c r="K21" s="961"/>
      <c r="S21" s="963"/>
      <c r="T21" s="963"/>
      <c r="U21" s="723"/>
      <c r="V21" s="723"/>
    </row>
    <row r="23" spans="1:22">
      <c r="C23" s="649"/>
      <c r="D23" s="649"/>
      <c r="E23" s="649"/>
      <c r="F23" s="649"/>
      <c r="G23" s="649"/>
    </row>
    <row r="24" spans="1:22">
      <c r="G24" s="649"/>
    </row>
    <row r="46" ht="9.75" customHeight="1"/>
  </sheetData>
  <mergeCells count="16">
    <mergeCell ref="C8:G8"/>
    <mergeCell ref="F9:G9"/>
    <mergeCell ref="A1:A2"/>
    <mergeCell ref="A6:B6"/>
    <mergeCell ref="A10:B10"/>
    <mergeCell ref="A7:B7"/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92" firstPageNumber="22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6"/>
  <sheetViews>
    <sheetView view="pageBreakPreview" zoomScale="110" zoomScaleNormal="80" zoomScaleSheetLayoutView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66" sqref="C66"/>
    </sheetView>
  </sheetViews>
  <sheetFormatPr defaultColWidth="8.85546875" defaultRowHeight="15"/>
  <cols>
    <col min="1" max="1" width="4.28515625" style="559" customWidth="1"/>
    <col min="2" max="2" width="12.42578125" style="539" customWidth="1"/>
    <col min="3" max="3" width="22.28515625" style="539" bestFit="1" customWidth="1"/>
    <col min="4" max="4" width="27.140625" style="539" bestFit="1" customWidth="1"/>
    <col min="5" max="6" width="13.85546875" style="539" customWidth="1"/>
    <col min="7" max="7" width="8.85546875" style="559"/>
    <col min="8" max="8" width="9" style="559" bestFit="1" customWidth="1"/>
    <col min="9" max="9" width="14.28515625" style="559" bestFit="1" customWidth="1"/>
    <col min="10" max="10" width="8.85546875" style="559"/>
    <col min="11" max="11" width="9" style="559" bestFit="1" customWidth="1"/>
    <col min="12" max="15" width="8.85546875" style="559"/>
    <col min="16" max="16" width="11.5703125" style="559" bestFit="1" customWidth="1"/>
    <col min="17" max="16384" width="8.85546875" style="559"/>
  </cols>
  <sheetData>
    <row r="1" spans="1:12" s="539" customFormat="1" ht="18.75" customHeight="1">
      <c r="A1" s="1060">
        <v>5</v>
      </c>
      <c r="B1" s="538" t="s">
        <v>581</v>
      </c>
    </row>
    <row r="2" spans="1:12" s="539" customFormat="1" ht="18.75" customHeight="1">
      <c r="A2" s="1060"/>
      <c r="B2" s="540" t="s">
        <v>582</v>
      </c>
    </row>
    <row r="3" spans="1:12" ht="6.75" customHeight="1" thickBot="1">
      <c r="A3" s="556"/>
      <c r="B3" s="557"/>
      <c r="C3" s="557"/>
      <c r="D3" s="557"/>
      <c r="E3" s="557"/>
      <c r="F3" s="557"/>
      <c r="G3" s="558"/>
    </row>
    <row r="4" spans="1:12" ht="6" customHeight="1">
      <c r="A4" s="560"/>
      <c r="B4" s="560"/>
      <c r="C4" s="560"/>
      <c r="D4" s="560"/>
      <c r="E4" s="560"/>
      <c r="F4" s="560"/>
    </row>
    <row r="5" spans="1:12" ht="45.75" customHeight="1">
      <c r="A5" s="1057" t="s">
        <v>462</v>
      </c>
      <c r="B5" s="1059"/>
      <c r="C5" s="1057" t="s">
        <v>550</v>
      </c>
      <c r="D5" s="561" t="s">
        <v>463</v>
      </c>
      <c r="E5" s="561" t="s">
        <v>464</v>
      </c>
      <c r="F5" s="561"/>
      <c r="I5" s="891"/>
    </row>
    <row r="6" spans="1:12" s="64" customFormat="1" ht="26.25" customHeight="1" thickBot="1">
      <c r="A6" s="562"/>
      <c r="B6" s="562"/>
      <c r="C6" s="1058"/>
      <c r="D6" s="563" t="s">
        <v>1</v>
      </c>
      <c r="E6" s="562" t="s">
        <v>147</v>
      </c>
      <c r="F6" s="562" t="s">
        <v>148</v>
      </c>
    </row>
    <row r="7" spans="1:12" ht="3" customHeight="1">
      <c r="A7" s="521"/>
      <c r="B7" s="763"/>
      <c r="C7" s="769"/>
      <c r="D7" s="456"/>
      <c r="E7" s="526"/>
      <c r="F7" s="526"/>
      <c r="H7" s="57"/>
    </row>
    <row r="8" spans="1:12" ht="15.75">
      <c r="A8" s="521" t="s">
        <v>571</v>
      </c>
      <c r="B8" s="763"/>
      <c r="C8" s="769">
        <v>17413</v>
      </c>
      <c r="D8" s="456">
        <v>27625856.158380788</v>
      </c>
      <c r="E8" s="526">
        <v>11.503409121956423</v>
      </c>
      <c r="F8" s="526">
        <v>-12.936906152071415</v>
      </c>
      <c r="G8" s="57"/>
      <c r="H8" s="564"/>
      <c r="I8" s="839"/>
    </row>
    <row r="9" spans="1:12" ht="15.75">
      <c r="A9" s="521" t="s">
        <v>562</v>
      </c>
      <c r="B9" s="763"/>
      <c r="C9" s="769">
        <v>16589</v>
      </c>
      <c r="D9" s="456">
        <v>24775795.086377237</v>
      </c>
      <c r="E9" s="526">
        <v>-12.1788856681284</v>
      </c>
      <c r="F9" s="526">
        <v>-21.013191076785894</v>
      </c>
      <c r="G9" s="57"/>
      <c r="H9" s="564"/>
      <c r="I9" s="839"/>
    </row>
    <row r="10" spans="1:12" ht="15.75">
      <c r="A10" s="521" t="s">
        <v>561</v>
      </c>
      <c r="B10" s="763"/>
      <c r="C10" s="769">
        <v>14626</v>
      </c>
      <c r="D10" s="456">
        <v>28211661.028065246</v>
      </c>
      <c r="E10" s="526">
        <v>-10.065292512650164</v>
      </c>
      <c r="F10" s="526">
        <v>42.626752188327231</v>
      </c>
      <c r="G10" s="57"/>
      <c r="H10" s="564"/>
      <c r="I10" s="839"/>
    </row>
    <row r="11" spans="1:12" ht="15.75">
      <c r="A11" s="521" t="s">
        <v>560</v>
      </c>
      <c r="B11" s="763"/>
      <c r="C11" s="769">
        <v>14241</v>
      </c>
      <c r="D11" s="456">
        <v>31369047.408124924</v>
      </c>
      <c r="E11" s="526">
        <v>-1.1402107230194083</v>
      </c>
      <c r="F11" s="526">
        <v>-10.476851051272282</v>
      </c>
      <c r="G11" s="57"/>
      <c r="H11" s="564"/>
      <c r="I11" s="910"/>
    </row>
    <row r="12" spans="1:12" ht="3" customHeight="1">
      <c r="A12" s="965"/>
      <c r="B12" s="966"/>
      <c r="C12" s="769"/>
      <c r="D12" s="456"/>
      <c r="E12" s="526"/>
      <c r="F12" s="526"/>
      <c r="H12" s="57"/>
      <c r="L12" s="565"/>
    </row>
    <row r="13" spans="1:12" ht="15.75">
      <c r="A13" s="521" t="s">
        <v>554</v>
      </c>
      <c r="B13" s="763"/>
      <c r="C13" s="769">
        <v>14160</v>
      </c>
      <c r="D13" s="456">
        <v>31730845.915761199</v>
      </c>
      <c r="E13" s="526">
        <v>1.1599528726428858</v>
      </c>
      <c r="F13" s="526">
        <v>-14.191001403082829</v>
      </c>
      <c r="G13" s="57"/>
      <c r="H13" s="564"/>
      <c r="I13" s="839"/>
    </row>
    <row r="14" spans="1:12" ht="15.75">
      <c r="A14" s="521" t="s">
        <v>552</v>
      </c>
      <c r="B14" s="763"/>
      <c r="C14" s="769">
        <v>13598</v>
      </c>
      <c r="D14" s="456">
        <v>31367003.458087124</v>
      </c>
      <c r="E14" s="526">
        <v>58.578887810130723</v>
      </c>
      <c r="F14" s="526">
        <v>-13.054445840644796</v>
      </c>
      <c r="G14" s="57"/>
      <c r="H14" s="564"/>
      <c r="I14" s="839"/>
    </row>
    <row r="15" spans="1:12" ht="15.75">
      <c r="A15" s="521" t="s">
        <v>545</v>
      </c>
      <c r="B15" s="763"/>
      <c r="C15" s="769">
        <v>12676</v>
      </c>
      <c r="D15" s="456">
        <v>19780062.712788973</v>
      </c>
      <c r="E15" s="526">
        <v>-43.550294103175958</v>
      </c>
      <c r="F15" s="526">
        <v>-44.931689761532596</v>
      </c>
      <c r="G15" s="57"/>
      <c r="H15" s="564"/>
      <c r="I15" s="839"/>
    </row>
    <row r="16" spans="1:12" ht="15.75">
      <c r="A16" s="521" t="s">
        <v>543</v>
      </c>
      <c r="B16" s="763"/>
      <c r="C16" s="769">
        <v>11857</v>
      </c>
      <c r="D16" s="456">
        <v>35040151.934435204</v>
      </c>
      <c r="E16" s="526">
        <v>-5.2417210634712141</v>
      </c>
      <c r="F16" s="526">
        <v>-6.3035247257384146</v>
      </c>
      <c r="H16" s="57"/>
    </row>
    <row r="17" spans="1:15" ht="3" customHeight="1">
      <c r="A17" s="965"/>
      <c r="B17" s="966"/>
      <c r="C17" s="769"/>
      <c r="D17" s="456"/>
      <c r="E17" s="526"/>
      <c r="F17" s="526"/>
      <c r="H17" s="57"/>
      <c r="L17" s="565"/>
    </row>
    <row r="18" spans="1:15" ht="15.75">
      <c r="A18" s="521" t="s">
        <v>538</v>
      </c>
      <c r="B18" s="522"/>
      <c r="C18" s="769">
        <v>11862</v>
      </c>
      <c r="D18" s="456">
        <v>36978459.6424613</v>
      </c>
      <c r="E18" s="526">
        <v>2.49983457518384</v>
      </c>
      <c r="F18" s="526">
        <v>1.280188710765106</v>
      </c>
      <c r="H18" s="57"/>
    </row>
    <row r="19" spans="1:15" ht="15.75">
      <c r="A19" s="521" t="s">
        <v>536</v>
      </c>
      <c r="B19" s="522"/>
      <c r="C19" s="769">
        <v>11018</v>
      </c>
      <c r="D19" s="456">
        <v>36076604.216700003</v>
      </c>
      <c r="E19" s="526">
        <v>0.42105889209301373</v>
      </c>
      <c r="F19" s="526">
        <v>-0.59194306154084364</v>
      </c>
      <c r="H19" s="57"/>
    </row>
    <row r="20" spans="1:15" ht="15.75">
      <c r="A20" s="521" t="s">
        <v>531</v>
      </c>
      <c r="B20" s="522"/>
      <c r="C20" s="769">
        <v>10579</v>
      </c>
      <c r="D20" s="456">
        <v>35919138.660935</v>
      </c>
      <c r="E20" s="526">
        <v>-3.9531365698880925</v>
      </c>
      <c r="F20" s="526">
        <v>0.82650508427367164</v>
      </c>
      <c r="H20" s="57"/>
    </row>
    <row r="21" spans="1:15" ht="15.75">
      <c r="A21" s="521" t="s">
        <v>526</v>
      </c>
      <c r="B21" s="522"/>
      <c r="C21" s="769">
        <v>9939</v>
      </c>
      <c r="D21" s="456">
        <v>37397513.440999985</v>
      </c>
      <c r="E21" s="526">
        <v>2.4279338631139122</v>
      </c>
      <c r="F21" s="526">
        <v>0.73694492098153508</v>
      </c>
      <c r="H21" s="57"/>
    </row>
    <row r="22" spans="1:15" ht="3" customHeight="1">
      <c r="A22" s="965"/>
      <c r="B22" s="966"/>
      <c r="C22" s="769"/>
      <c r="D22" s="456"/>
      <c r="E22" s="526"/>
      <c r="F22" s="526"/>
      <c r="H22" s="57"/>
      <c r="L22" s="565"/>
    </row>
    <row r="23" spans="1:15" ht="15.75">
      <c r="A23" s="521" t="s">
        <v>507</v>
      </c>
      <c r="B23" s="522"/>
      <c r="C23" s="769">
        <v>9892</v>
      </c>
      <c r="D23" s="456">
        <v>36511049.310999997</v>
      </c>
      <c r="E23" s="526">
        <v>0.61609995740486201</v>
      </c>
      <c r="F23" s="526">
        <v>4.0854541701630955</v>
      </c>
      <c r="H23" s="57"/>
    </row>
    <row r="24" spans="1:15" ht="15.75">
      <c r="A24" s="521" t="s">
        <v>505</v>
      </c>
      <c r="B24" s="522"/>
      <c r="C24" s="769">
        <v>9905</v>
      </c>
      <c r="D24" s="456">
        <v>36287482.148937099</v>
      </c>
      <c r="E24" s="526">
        <v>1.8604604615554274</v>
      </c>
      <c r="F24" s="526">
        <v>5.1963479909743926</v>
      </c>
      <c r="H24" s="57"/>
    </row>
    <row r="25" spans="1:15" ht="15.75">
      <c r="A25" s="521" t="s">
        <v>502</v>
      </c>
      <c r="B25" s="522"/>
      <c r="C25" s="769">
        <v>9580</v>
      </c>
      <c r="D25" s="456">
        <v>35624698.7148</v>
      </c>
      <c r="E25" s="526">
        <v>-4.0384511681210533</v>
      </c>
      <c r="F25" s="526">
        <v>5.320354235648816</v>
      </c>
      <c r="H25" s="57"/>
    </row>
    <row r="26" spans="1:15" ht="15" customHeight="1">
      <c r="A26" s="664" t="s">
        <v>498</v>
      </c>
      <c r="B26" s="661"/>
      <c r="C26" s="770">
        <v>9259</v>
      </c>
      <c r="D26" s="662">
        <v>37123930.520560004</v>
      </c>
      <c r="E26" s="663">
        <v>5.832651806309725</v>
      </c>
      <c r="F26" s="663">
        <v>5.9065967821403875</v>
      </c>
      <c r="L26" s="565"/>
    </row>
    <row r="27" spans="1:15" ht="3" customHeight="1">
      <c r="A27" s="965"/>
      <c r="B27" s="966"/>
      <c r="C27" s="769"/>
      <c r="D27" s="456"/>
      <c r="E27" s="526"/>
      <c r="F27" s="526"/>
      <c r="H27" s="57"/>
      <c r="L27" s="565"/>
    </row>
    <row r="28" spans="1:15" s="57" customFormat="1" ht="15" customHeight="1">
      <c r="A28" s="521" t="s">
        <v>496</v>
      </c>
      <c r="B28" s="522"/>
      <c r="C28" s="769">
        <v>8747</v>
      </c>
      <c r="D28" s="456">
        <v>35077955.514619999</v>
      </c>
      <c r="E28" s="526">
        <v>1.6899657017391327</v>
      </c>
      <c r="F28" s="526">
        <v>7.7347084119144176</v>
      </c>
      <c r="L28" s="430"/>
    </row>
    <row r="29" spans="1:15" s="57" customFormat="1" ht="15" customHeight="1">
      <c r="A29" s="521" t="s">
        <v>492</v>
      </c>
      <c r="B29" s="522"/>
      <c r="C29" s="769">
        <v>8844</v>
      </c>
      <c r="D29" s="456">
        <v>34495001.81513001</v>
      </c>
      <c r="E29" s="526">
        <v>1.9805343369691333</v>
      </c>
      <c r="F29" s="526">
        <v>8.1009391362968444</v>
      </c>
      <c r="L29" s="430"/>
      <c r="O29" s="710"/>
    </row>
    <row r="30" spans="1:15" ht="15" customHeight="1">
      <c r="A30" s="521" t="s">
        <v>489</v>
      </c>
      <c r="B30" s="522"/>
      <c r="C30" s="769">
        <v>9405</v>
      </c>
      <c r="D30" s="456">
        <v>33825084.403999999</v>
      </c>
      <c r="E30" s="526">
        <v>-3.5043023498726407</v>
      </c>
      <c r="F30" s="526">
        <v>11.166990944337225</v>
      </c>
      <c r="L30" s="565"/>
    </row>
    <row r="31" spans="1:15" s="57" customFormat="1" ht="15" customHeight="1">
      <c r="A31" s="521" t="s">
        <v>484</v>
      </c>
      <c r="B31" s="522"/>
      <c r="C31" s="769">
        <v>9572</v>
      </c>
      <c r="D31" s="456">
        <v>35053463.758190006</v>
      </c>
      <c r="E31" s="526">
        <v>7.6594870314556527</v>
      </c>
      <c r="F31" s="526">
        <v>9.7438300897599603</v>
      </c>
      <c r="L31" s="430"/>
    </row>
    <row r="32" spans="1:15" ht="3" customHeight="1">
      <c r="A32" s="965"/>
      <c r="B32" s="966"/>
      <c r="C32" s="769"/>
      <c r="D32" s="456"/>
      <c r="E32" s="526"/>
      <c r="F32" s="526"/>
      <c r="H32" s="57"/>
      <c r="L32" s="565"/>
    </row>
    <row r="33" spans="1:16" ht="15" customHeight="1">
      <c r="A33" s="521" t="s">
        <v>458</v>
      </c>
      <c r="B33" s="522"/>
      <c r="C33" s="769">
        <v>9791</v>
      </c>
      <c r="D33" s="456">
        <v>32559567.879000001</v>
      </c>
      <c r="E33" s="526">
        <v>2.0356480760671949</v>
      </c>
      <c r="F33" s="526">
        <v>8.0674251273403019</v>
      </c>
      <c r="H33" s="57"/>
      <c r="L33" s="565"/>
    </row>
    <row r="34" spans="1:16" ht="15" customHeight="1">
      <c r="A34" s="521" t="s">
        <v>456</v>
      </c>
      <c r="B34" s="522"/>
      <c r="C34" s="769">
        <v>9725</v>
      </c>
      <c r="D34" s="456">
        <v>31909992.726</v>
      </c>
      <c r="E34" s="526">
        <v>4.8729939602343402</v>
      </c>
      <c r="F34" s="526">
        <v>10.66735256497069</v>
      </c>
      <c r="L34" s="565"/>
      <c r="P34" s="725"/>
    </row>
    <row r="35" spans="1:16" ht="15" customHeight="1">
      <c r="A35" s="521" t="s">
        <v>435</v>
      </c>
      <c r="B35" s="522"/>
      <c r="C35" s="769">
        <v>9983</v>
      </c>
      <c r="D35" s="456">
        <v>30427273.524869144</v>
      </c>
      <c r="E35" s="526">
        <v>-4.7396411709040294</v>
      </c>
      <c r="F35" s="526">
        <v>11.704242598302317</v>
      </c>
      <c r="L35" s="565"/>
    </row>
    <row r="36" spans="1:16" ht="15" customHeight="1">
      <c r="A36" s="521" t="s">
        <v>427</v>
      </c>
      <c r="B36" s="522"/>
      <c r="C36" s="769">
        <v>10043</v>
      </c>
      <c r="D36" s="456">
        <v>31941170.387000002</v>
      </c>
      <c r="E36" s="526">
        <v>6.0149216999607438</v>
      </c>
      <c r="F36" s="526">
        <v>11.135310593788937</v>
      </c>
      <c r="H36" s="57"/>
      <c r="L36" s="565"/>
    </row>
    <row r="37" spans="1:16" ht="3" customHeight="1">
      <c r="A37" s="534"/>
      <c r="B37" s="535"/>
      <c r="C37" s="769"/>
      <c r="D37" s="456"/>
      <c r="E37" s="526"/>
      <c r="F37" s="526"/>
      <c r="H37" s="57"/>
      <c r="L37" s="565"/>
    </row>
    <row r="38" spans="1:16" s="57" customFormat="1" ht="15" customHeight="1">
      <c r="A38" s="521" t="s">
        <v>421</v>
      </c>
      <c r="B38" s="522"/>
      <c r="C38" s="769">
        <v>10230</v>
      </c>
      <c r="D38" s="456">
        <v>30128938.336999997</v>
      </c>
      <c r="E38" s="526">
        <v>4.4904607149060389</v>
      </c>
      <c r="F38" s="526">
        <v>11.179314934363065</v>
      </c>
      <c r="L38" s="430"/>
    </row>
    <row r="39" spans="1:16" s="57" customFormat="1" ht="15" customHeight="1">
      <c r="A39" s="521" t="s">
        <v>419</v>
      </c>
      <c r="B39" s="522"/>
      <c r="C39" s="769">
        <v>9883</v>
      </c>
      <c r="D39" s="456">
        <v>28834152.066</v>
      </c>
      <c r="E39" s="526">
        <v>5.8555941551669388</v>
      </c>
      <c r="F39" s="526">
        <v>13.966059570439842</v>
      </c>
      <c r="L39" s="430"/>
    </row>
    <row r="40" spans="1:16" s="57" customFormat="1" ht="15" customHeight="1">
      <c r="A40" s="521" t="s">
        <v>413</v>
      </c>
      <c r="B40" s="522"/>
      <c r="C40" s="769">
        <v>10074</v>
      </c>
      <c r="D40" s="456">
        <v>27239138.655000001</v>
      </c>
      <c r="E40" s="526">
        <v>-5.2248211930648454</v>
      </c>
      <c r="F40" s="526">
        <v>8.2085478835582055</v>
      </c>
      <c r="L40" s="430"/>
    </row>
    <row r="41" spans="1:16" ht="15" customHeight="1">
      <c r="A41" s="521" t="s">
        <v>412</v>
      </c>
      <c r="B41" s="522"/>
      <c r="C41" s="769">
        <v>9982</v>
      </c>
      <c r="D41" s="456">
        <v>28740793.73723828</v>
      </c>
      <c r="E41" s="526">
        <v>6.0568986080694192</v>
      </c>
      <c r="F41" s="526">
        <v>15.085907163788873</v>
      </c>
    </row>
    <row r="42" spans="1:16" ht="3" customHeight="1">
      <c r="A42" s="1055"/>
      <c r="B42" s="1056"/>
      <c r="C42" s="771"/>
      <c r="D42" s="566"/>
      <c r="E42" s="567"/>
      <c r="F42" s="567"/>
    </row>
    <row r="43" spans="1:16" ht="15" customHeight="1">
      <c r="A43" s="521" t="s">
        <v>402</v>
      </c>
      <c r="B43" s="522"/>
      <c r="C43" s="769">
        <v>10000</v>
      </c>
      <c r="D43" s="456">
        <v>27099409.952999998</v>
      </c>
      <c r="E43" s="526">
        <v>7.1095471078233219</v>
      </c>
      <c r="F43" s="526">
        <v>9.7481389509728515</v>
      </c>
    </row>
    <row r="44" spans="1:16" ht="15" customHeight="1">
      <c r="A44" s="521" t="s">
        <v>396</v>
      </c>
      <c r="B44" s="522"/>
      <c r="C44" s="769">
        <v>9835</v>
      </c>
      <c r="D44" s="456">
        <v>25300648.434000004</v>
      </c>
      <c r="E44" s="526">
        <v>0.50781936355473334</v>
      </c>
      <c r="F44" s="526">
        <v>10.717045309986453</v>
      </c>
    </row>
    <row r="45" spans="1:16" ht="15" customHeight="1">
      <c r="A45" s="521" t="s">
        <v>363</v>
      </c>
      <c r="B45" s="522"/>
      <c r="C45" s="769">
        <v>9875</v>
      </c>
      <c r="D45" s="456">
        <v>25172816</v>
      </c>
      <c r="E45" s="526">
        <v>0.79875982943250001</v>
      </c>
      <c r="F45" s="526">
        <v>10.808037856278199</v>
      </c>
    </row>
    <row r="46" spans="1:16" ht="15" customHeight="1">
      <c r="A46" s="521" t="s">
        <v>364</v>
      </c>
      <c r="B46" s="522"/>
      <c r="C46" s="769">
        <v>9774</v>
      </c>
      <c r="D46" s="456">
        <v>24973339</v>
      </c>
      <c r="E46" s="526">
        <v>1.1379023895808436</v>
      </c>
      <c r="F46" s="526">
        <v>21.150929363412974</v>
      </c>
    </row>
    <row r="47" spans="1:16" ht="3" customHeight="1">
      <c r="A47" s="1055"/>
      <c r="B47" s="1056"/>
      <c r="C47" s="771"/>
      <c r="D47" s="566"/>
      <c r="E47" s="567"/>
      <c r="F47" s="567"/>
    </row>
    <row r="48" spans="1:16" ht="15" customHeight="1">
      <c r="A48" s="521" t="s">
        <v>365</v>
      </c>
      <c r="B48" s="522"/>
      <c r="C48" s="769">
        <v>9652</v>
      </c>
      <c r="D48" s="456">
        <v>24692364</v>
      </c>
      <c r="E48" s="526">
        <v>8.055158781021694</v>
      </c>
      <c r="F48" s="526">
        <v>11.273298911762097</v>
      </c>
    </row>
    <row r="49" spans="1:6" ht="15" customHeight="1">
      <c r="A49" s="521" t="s">
        <v>366</v>
      </c>
      <c r="B49" s="522"/>
      <c r="C49" s="769">
        <v>9753</v>
      </c>
      <c r="D49" s="456">
        <v>22851629</v>
      </c>
      <c r="E49" s="526">
        <v>0.59042148123693194</v>
      </c>
      <c r="F49" s="526">
        <v>12.010470100164532</v>
      </c>
    </row>
    <row r="50" spans="1:6" ht="15" customHeight="1">
      <c r="A50" s="521" t="s">
        <v>367</v>
      </c>
      <c r="B50" s="522"/>
      <c r="C50" s="769">
        <v>9392</v>
      </c>
      <c r="D50" s="456">
        <v>22717500</v>
      </c>
      <c r="E50" s="526">
        <v>10.20737906986864</v>
      </c>
      <c r="F50" s="526">
        <v>11.640188108864111</v>
      </c>
    </row>
    <row r="51" spans="1:6" ht="15" customHeight="1">
      <c r="A51" s="521" t="s">
        <v>368</v>
      </c>
      <c r="B51" s="522"/>
      <c r="C51" s="769">
        <v>8719</v>
      </c>
      <c r="D51" s="456">
        <v>20613411</v>
      </c>
      <c r="E51" s="526">
        <v>-7.1080337308325419</v>
      </c>
      <c r="F51" s="526">
        <v>16.2897456412101</v>
      </c>
    </row>
    <row r="52" spans="1:6" ht="3" customHeight="1">
      <c r="A52" s="1055"/>
      <c r="B52" s="1056"/>
      <c r="C52" s="771"/>
      <c r="D52" s="566"/>
      <c r="E52" s="567"/>
      <c r="F52" s="567"/>
    </row>
    <row r="53" spans="1:6" ht="15" customHeight="1">
      <c r="A53" s="521" t="s">
        <v>369</v>
      </c>
      <c r="B53" s="522"/>
      <c r="C53" s="769">
        <v>9324</v>
      </c>
      <c r="D53" s="456">
        <v>22190736</v>
      </c>
      <c r="E53" s="526">
        <v>8.7710102080094465</v>
      </c>
      <c r="F53" s="526">
        <v>25.647238759941953</v>
      </c>
    </row>
    <row r="54" spans="1:6" ht="15" customHeight="1">
      <c r="A54" s="521" t="s">
        <v>370</v>
      </c>
      <c r="B54" s="522"/>
      <c r="C54" s="769">
        <v>8862</v>
      </c>
      <c r="D54" s="456">
        <v>20401333</v>
      </c>
      <c r="E54" s="526">
        <v>0.2578916602432913</v>
      </c>
      <c r="F54" s="526">
        <v>27.212458922881428</v>
      </c>
    </row>
    <row r="55" spans="1:6" ht="15" customHeight="1">
      <c r="A55" s="521" t="s">
        <v>371</v>
      </c>
      <c r="B55" s="522"/>
      <c r="C55" s="769">
        <v>8818</v>
      </c>
      <c r="D55" s="456">
        <v>20348855</v>
      </c>
      <c r="E55" s="526">
        <v>14.797263395168631</v>
      </c>
      <c r="F55" s="526">
        <v>35.293353438103928</v>
      </c>
    </row>
    <row r="56" spans="1:6" ht="15" customHeight="1">
      <c r="A56" s="521" t="s">
        <v>372</v>
      </c>
      <c r="B56" s="522"/>
      <c r="C56" s="769">
        <v>8585</v>
      </c>
      <c r="D56" s="456">
        <v>17725906</v>
      </c>
      <c r="E56" s="526">
        <v>0.366709036522612</v>
      </c>
      <c r="F56" s="526">
        <v>14.217374226196705</v>
      </c>
    </row>
    <row r="57" spans="1:6" ht="3" customHeight="1">
      <c r="A57" s="1055"/>
      <c r="B57" s="1056"/>
      <c r="C57" s="771"/>
      <c r="D57" s="566"/>
      <c r="E57" s="567"/>
      <c r="F57" s="567"/>
    </row>
    <row r="58" spans="1:6" ht="15" hidden="1" customHeight="1">
      <c r="A58" s="521" t="s">
        <v>373</v>
      </c>
      <c r="B58" s="522"/>
      <c r="C58" s="769">
        <v>8781</v>
      </c>
      <c r="D58" s="456">
        <v>17661141</v>
      </c>
      <c r="E58" s="526">
        <v>10.125998825357</v>
      </c>
      <c r="F58" s="526">
        <v>12.915279691811071</v>
      </c>
    </row>
    <row r="59" spans="1:6" ht="15" hidden="1" customHeight="1">
      <c r="A59" s="521" t="s">
        <v>374</v>
      </c>
      <c r="B59" s="522"/>
      <c r="C59" s="769">
        <v>8259</v>
      </c>
      <c r="D59" s="456">
        <v>16037213</v>
      </c>
      <c r="E59" s="526">
        <v>6.6265559694221139</v>
      </c>
      <c r="F59" s="526">
        <v>7.7100556616575027</v>
      </c>
    </row>
    <row r="60" spans="1:6" ht="15" hidden="1" customHeight="1">
      <c r="A60" s="521" t="s">
        <v>375</v>
      </c>
      <c r="B60" s="522"/>
      <c r="C60" s="769">
        <v>7648</v>
      </c>
      <c r="D60" s="456">
        <v>15040543</v>
      </c>
      <c r="E60" s="526">
        <v>-3.0858378468100156</v>
      </c>
      <c r="F60" s="526">
        <v>-5.9496927811303877</v>
      </c>
    </row>
    <row r="61" spans="1:6" ht="15" hidden="1" customHeight="1">
      <c r="A61" s="521" t="s">
        <v>376</v>
      </c>
      <c r="B61" s="522"/>
      <c r="C61" s="769">
        <v>7766</v>
      </c>
      <c r="D61" s="456">
        <v>15519448</v>
      </c>
      <c r="E61" s="526">
        <v>-0.77748591766987585</v>
      </c>
      <c r="F61" s="526">
        <v>8.756361807723966</v>
      </c>
    </row>
    <row r="62" spans="1:6" ht="3.95" customHeight="1" thickBot="1">
      <c r="A62" s="861"/>
      <c r="B62" s="862"/>
      <c r="C62" s="863"/>
      <c r="D62" s="864"/>
      <c r="E62" s="865"/>
      <c r="F62" s="865"/>
    </row>
    <row r="63" spans="1:6" ht="15" customHeight="1">
      <c r="A63" s="521"/>
      <c r="B63" s="522"/>
      <c r="C63" s="769"/>
      <c r="D63" s="456"/>
      <c r="E63" s="526"/>
      <c r="F63" s="526"/>
    </row>
    <row r="64" spans="1:6" ht="15" customHeight="1">
      <c r="A64" s="521"/>
      <c r="B64" s="522"/>
      <c r="C64" s="769"/>
      <c r="D64" s="456"/>
      <c r="E64" s="526"/>
      <c r="F64" s="526"/>
    </row>
    <row r="65" spans="1:6" ht="15" customHeight="1">
      <c r="A65" s="521"/>
      <c r="B65" s="522"/>
      <c r="C65" s="769"/>
      <c r="D65" s="456"/>
      <c r="E65" s="526"/>
      <c r="F65" s="526"/>
    </row>
    <row r="66" spans="1:6" ht="15" customHeight="1">
      <c r="A66" s="521"/>
      <c r="B66" s="522"/>
      <c r="C66" s="769"/>
      <c r="D66" s="456"/>
      <c r="E66" s="526"/>
      <c r="F66" s="526"/>
    </row>
    <row r="67" spans="1:6" ht="15" customHeight="1">
      <c r="A67" s="521"/>
      <c r="B67" s="522"/>
      <c r="C67" s="769"/>
      <c r="D67" s="456"/>
      <c r="E67" s="526"/>
      <c r="F67" s="526"/>
    </row>
    <row r="68" spans="1:6" ht="15" customHeight="1">
      <c r="A68" s="521"/>
      <c r="B68" s="522"/>
      <c r="C68" s="769"/>
      <c r="D68" s="456"/>
      <c r="E68" s="526"/>
      <c r="F68" s="526"/>
    </row>
    <row r="69" spans="1:6" ht="15.75">
      <c r="A69" s="521"/>
      <c r="B69" s="522"/>
      <c r="C69" s="568"/>
    </row>
    <row r="70" spans="1:6" ht="15.75">
      <c r="A70" s="521"/>
      <c r="B70" s="522"/>
      <c r="C70" s="568"/>
    </row>
    <row r="71" spans="1:6" ht="15.75">
      <c r="A71" s="521"/>
      <c r="B71" s="522"/>
      <c r="C71" s="568"/>
    </row>
    <row r="72" spans="1:6">
      <c r="A72" s="539"/>
      <c r="D72" s="559"/>
      <c r="E72" s="559"/>
      <c r="F72" s="559"/>
    </row>
    <row r="73" spans="1:6" ht="15.75">
      <c r="B73" s="521"/>
      <c r="C73" s="522"/>
      <c r="D73" s="559"/>
      <c r="E73" s="559"/>
      <c r="F73" s="559"/>
    </row>
    <row r="74" spans="1:6" ht="8.1" customHeight="1">
      <c r="B74" s="521"/>
      <c r="C74" s="522"/>
      <c r="D74" s="559"/>
      <c r="E74" s="559"/>
      <c r="F74" s="559"/>
    </row>
    <row r="75" spans="1:6" ht="15.75">
      <c r="B75" s="521"/>
      <c r="C75" s="522"/>
      <c r="D75" s="559"/>
      <c r="E75" s="559"/>
      <c r="F75" s="559"/>
    </row>
    <row r="76" spans="1:6" ht="15.75">
      <c r="B76" s="521"/>
      <c r="C76" s="522"/>
      <c r="D76" s="559"/>
      <c r="E76" s="559"/>
      <c r="F76" s="559"/>
    </row>
  </sheetData>
  <mergeCells count="7">
    <mergeCell ref="A52:B52"/>
    <mergeCell ref="A57:B57"/>
    <mergeCell ref="C5:C6"/>
    <mergeCell ref="A5:B5"/>
    <mergeCell ref="A1:A2"/>
    <mergeCell ref="A42:B42"/>
    <mergeCell ref="A47:B47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95" firstPageNumber="23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M45"/>
  <sheetViews>
    <sheetView view="pageBreakPreview" zoomScaleNormal="100" zoomScaleSheetLayoutView="100" workbookViewId="0">
      <pane xSplit="2" ySplit="10" topLeftCell="C11" activePane="bottomRight" state="frozen"/>
      <selection activeCell="F20" sqref="F20"/>
      <selection pane="topRight" activeCell="F20" sqref="F20"/>
      <selection pane="bottomLeft" activeCell="F20" sqref="F20"/>
      <selection pane="bottomRight" activeCell="W9" sqref="W9"/>
    </sheetView>
  </sheetViews>
  <sheetFormatPr defaultColWidth="8.85546875" defaultRowHeight="15.75"/>
  <cols>
    <col min="1" max="1" width="4.28515625" style="539" customWidth="1"/>
    <col min="2" max="2" width="14.85546875" style="539" customWidth="1"/>
    <col min="3" max="6" width="7.28515625" style="461" customWidth="1"/>
    <col min="7" max="7" width="0.7109375" style="461" customWidth="1"/>
    <col min="8" max="11" width="7.28515625" style="461" customWidth="1"/>
    <col min="12" max="12" width="0.7109375" style="539" customWidth="1"/>
    <col min="13" max="13" width="7.28515625" style="539" customWidth="1"/>
    <col min="14" max="15" width="7.28515625" style="539" bestFit="1" customWidth="1"/>
    <col min="16" max="16" width="8.7109375" style="539" bestFit="1" customWidth="1"/>
    <col min="17" max="17" width="0.7109375" style="539" customWidth="1"/>
    <col min="18" max="19" width="7.28515625" style="541" bestFit="1" customWidth="1"/>
    <col min="20" max="20" width="7.5703125" style="1154" customWidth="1"/>
    <col min="21" max="21" width="7.28515625" style="458" bestFit="1" customWidth="1"/>
    <col min="22" max="22" width="0.7109375" style="458" customWidth="1"/>
    <col min="23" max="23" width="7.28515625" style="458" bestFit="1" customWidth="1"/>
    <col min="24" max="26" width="7.5703125" style="458" customWidth="1"/>
    <col min="27" max="27" width="0.7109375" style="458" customWidth="1"/>
    <col min="28" max="28" width="12.85546875" style="1151" bestFit="1" customWidth="1"/>
    <col min="29" max="29" width="8.85546875" style="971"/>
    <col min="30" max="30" width="8.85546875" style="909"/>
    <col min="31" max="34" width="8.85546875" style="971"/>
    <col min="35" max="35" width="17.28515625" style="1" bestFit="1" customWidth="1"/>
    <col min="36" max="36" width="8.85546875" style="1"/>
    <col min="37" max="37" width="8.85546875" style="539"/>
    <col min="38" max="38" width="9.42578125" style="539" bestFit="1" customWidth="1"/>
    <col min="39" max="39" width="10.85546875" style="539" bestFit="1" customWidth="1"/>
    <col min="40" max="16384" width="8.85546875" style="539"/>
  </cols>
  <sheetData>
    <row r="1" spans="1:39" ht="18.75" customHeight="1">
      <c r="A1" s="1060">
        <v>6</v>
      </c>
      <c r="B1" s="538" t="s">
        <v>572</v>
      </c>
      <c r="C1" s="611"/>
      <c r="D1" s="611"/>
      <c r="E1" s="611"/>
      <c r="F1" s="611"/>
      <c r="G1" s="611"/>
      <c r="H1" s="611"/>
      <c r="I1" s="611"/>
      <c r="J1" s="611"/>
      <c r="K1" s="611"/>
      <c r="L1" s="538"/>
      <c r="M1" s="538"/>
      <c r="N1" s="538"/>
      <c r="O1" s="538"/>
      <c r="P1" s="538"/>
      <c r="Q1" s="538"/>
      <c r="R1" s="1149"/>
      <c r="S1" s="1149"/>
      <c r="T1" s="1150"/>
      <c r="V1" s="541"/>
      <c r="AA1" s="541"/>
    </row>
    <row r="2" spans="1:39" ht="18.75" customHeight="1">
      <c r="A2" s="1060"/>
      <c r="B2" s="540" t="s">
        <v>573</v>
      </c>
      <c r="C2" s="612"/>
      <c r="D2" s="612"/>
      <c r="E2" s="612"/>
      <c r="F2" s="612"/>
      <c r="G2" s="612"/>
      <c r="H2" s="612"/>
      <c r="I2" s="612"/>
      <c r="J2" s="612"/>
      <c r="K2" s="612"/>
      <c r="L2" s="540"/>
      <c r="M2" s="540"/>
      <c r="N2" s="540"/>
      <c r="O2" s="540"/>
      <c r="P2" s="540"/>
      <c r="Q2" s="540"/>
      <c r="R2" s="1152"/>
      <c r="S2" s="1152"/>
      <c r="T2" s="1153"/>
      <c r="V2" s="541"/>
      <c r="AA2" s="541"/>
    </row>
    <row r="3" spans="1:39" ht="9" customHeight="1">
      <c r="A3" s="967"/>
      <c r="B3" s="540"/>
      <c r="C3" s="612"/>
      <c r="D3" s="612"/>
      <c r="E3" s="612"/>
      <c r="F3" s="612"/>
      <c r="G3" s="612"/>
      <c r="H3" s="612"/>
      <c r="I3" s="612"/>
      <c r="J3" s="612"/>
      <c r="K3" s="612"/>
      <c r="L3" s="540"/>
      <c r="M3" s="540"/>
      <c r="N3" s="540"/>
      <c r="O3" s="540"/>
      <c r="P3" s="540"/>
      <c r="Q3" s="540"/>
      <c r="R3" s="1152"/>
      <c r="S3" s="1152"/>
      <c r="T3" s="1153"/>
      <c r="V3" s="541"/>
      <c r="AA3" s="541"/>
    </row>
    <row r="4" spans="1:39" s="541" customFormat="1" ht="20.25" customHeight="1" thickBot="1">
      <c r="C4" s="458"/>
      <c r="D4" s="458"/>
      <c r="E4" s="458"/>
      <c r="F4" s="458"/>
      <c r="G4" s="458"/>
      <c r="H4" s="458"/>
      <c r="I4" s="458"/>
      <c r="J4" s="458"/>
      <c r="K4" s="458"/>
      <c r="N4" s="1063" t="s">
        <v>540</v>
      </c>
      <c r="O4" s="1063"/>
      <c r="P4" s="1063"/>
      <c r="V4" s="458"/>
      <c r="W4" s="458"/>
      <c r="X4" s="745"/>
      <c r="Y4" s="458"/>
      <c r="Z4" s="458"/>
      <c r="AA4" s="458"/>
      <c r="AD4" s="901"/>
      <c r="AI4" s="555"/>
      <c r="AJ4" s="555"/>
    </row>
    <row r="5" spans="1:39" s="541" customFormat="1" ht="5.0999999999999996" customHeight="1">
      <c r="A5" s="542"/>
      <c r="B5" s="542"/>
      <c r="C5" s="459"/>
      <c r="D5" s="459"/>
      <c r="E5" s="459"/>
      <c r="F5" s="459"/>
      <c r="G5" s="459"/>
      <c r="H5" s="459"/>
      <c r="I5" s="459"/>
      <c r="J5" s="459"/>
      <c r="K5" s="459"/>
      <c r="L5" s="542"/>
      <c r="M5" s="542"/>
      <c r="N5" s="542"/>
      <c r="O5" s="542"/>
      <c r="P5" s="542"/>
      <c r="Q5" s="542"/>
      <c r="T5" s="1154"/>
      <c r="U5" s="458"/>
      <c r="V5" s="458"/>
      <c r="W5" s="458"/>
      <c r="X5" s="458"/>
      <c r="Y5" s="458"/>
      <c r="Z5" s="458"/>
      <c r="AA5" s="458"/>
      <c r="AD5" s="901"/>
      <c r="AI5" s="555"/>
      <c r="AJ5" s="555"/>
    </row>
    <row r="6" spans="1:39" ht="18.75" customHeight="1">
      <c r="A6" s="1064" t="s">
        <v>108</v>
      </c>
      <c r="B6" s="1065"/>
      <c r="C6" s="1067" t="s">
        <v>389</v>
      </c>
      <c r="D6" s="1067"/>
      <c r="E6" s="1067"/>
      <c r="F6" s="1067"/>
      <c r="G6" s="1067"/>
      <c r="H6" s="1067"/>
      <c r="I6" s="1067"/>
      <c r="J6" s="1067"/>
      <c r="K6" s="1067"/>
      <c r="L6" s="1067"/>
      <c r="M6" s="1067"/>
      <c r="N6" s="1067"/>
      <c r="O6" s="1067"/>
      <c r="P6" s="106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</row>
    <row r="7" spans="1:39" ht="18.75" customHeight="1">
      <c r="A7" s="1066" t="s">
        <v>109</v>
      </c>
      <c r="B7" s="1065"/>
      <c r="C7" s="1068" t="s">
        <v>390</v>
      </c>
      <c r="D7" s="1068"/>
      <c r="E7" s="1068"/>
      <c r="F7" s="1068"/>
      <c r="G7" s="1068"/>
      <c r="H7" s="1068"/>
      <c r="I7" s="1068"/>
      <c r="J7" s="1068"/>
      <c r="K7" s="1068"/>
      <c r="L7" s="1068"/>
      <c r="M7" s="1068"/>
      <c r="N7" s="1068"/>
      <c r="O7" s="1068"/>
      <c r="P7" s="1068"/>
      <c r="Q7" s="858"/>
      <c r="R7" s="1155"/>
      <c r="S7" s="1155"/>
      <c r="T7" s="1155"/>
      <c r="U7" s="1155"/>
      <c r="V7" s="1155"/>
      <c r="W7" s="1155"/>
      <c r="X7" s="1155"/>
      <c r="Y7" s="1155"/>
      <c r="Z7" s="1155"/>
      <c r="AA7" s="1155"/>
    </row>
    <row r="8" spans="1:39" s="547" customFormat="1" ht="24.95" customHeight="1">
      <c r="A8" s="968"/>
      <c r="B8" s="968"/>
      <c r="C8" s="1069">
        <v>2021</v>
      </c>
      <c r="D8" s="1069"/>
      <c r="E8" s="1069"/>
      <c r="F8" s="1069"/>
      <c r="G8" s="768"/>
      <c r="H8" s="1070">
        <v>2020</v>
      </c>
      <c r="I8" s="1070"/>
      <c r="J8" s="1070"/>
      <c r="K8" s="1070"/>
      <c r="L8" s="768"/>
      <c r="M8" s="1070">
        <v>2019</v>
      </c>
      <c r="N8" s="1070"/>
      <c r="O8" s="1070"/>
      <c r="P8" s="1070"/>
      <c r="Q8" s="968"/>
      <c r="R8" s="1071"/>
      <c r="S8" s="1071"/>
      <c r="T8" s="1071"/>
      <c r="U8" s="1071"/>
      <c r="V8" s="1031"/>
      <c r="W8" s="1071"/>
      <c r="X8" s="1071"/>
      <c r="Y8" s="1071"/>
      <c r="Z8" s="1071"/>
      <c r="AA8" s="1031"/>
      <c r="AB8" s="1156"/>
      <c r="AD8" s="899"/>
      <c r="AI8" s="915"/>
      <c r="AJ8" s="915"/>
    </row>
    <row r="9" spans="1:39" s="547" customFormat="1" ht="24.95" customHeight="1" thickBot="1">
      <c r="A9" s="968"/>
      <c r="B9" s="968"/>
      <c r="C9" s="466" t="s">
        <v>177</v>
      </c>
      <c r="D9" s="466" t="s">
        <v>178</v>
      </c>
      <c r="E9" s="466" t="s">
        <v>175</v>
      </c>
      <c r="F9" s="466" t="s">
        <v>176</v>
      </c>
      <c r="G9" s="747"/>
      <c r="H9" s="466" t="s">
        <v>177</v>
      </c>
      <c r="I9" s="466" t="s">
        <v>178</v>
      </c>
      <c r="J9" s="466" t="s">
        <v>175</v>
      </c>
      <c r="K9" s="466" t="s">
        <v>176</v>
      </c>
      <c r="L9" s="767"/>
      <c r="M9" s="466" t="s">
        <v>177</v>
      </c>
      <c r="N9" s="466" t="s">
        <v>178</v>
      </c>
      <c r="O9" s="466" t="s">
        <v>175</v>
      </c>
      <c r="P9" s="676" t="s">
        <v>176</v>
      </c>
      <c r="Q9" s="968"/>
      <c r="R9" s="1157"/>
      <c r="S9" s="1157"/>
      <c r="T9" s="1157"/>
      <c r="U9" s="1157"/>
      <c r="V9" s="467"/>
      <c r="W9" s="467"/>
      <c r="X9" s="467"/>
      <c r="Y9" s="467"/>
      <c r="Z9" s="467"/>
      <c r="AA9" s="467"/>
      <c r="AB9" s="918"/>
      <c r="AC9" s="916"/>
      <c r="AD9" s="917"/>
      <c r="AE9" s="916"/>
      <c r="AF9" s="916"/>
      <c r="AG9" s="916"/>
      <c r="AH9" s="922"/>
      <c r="AI9" s="923"/>
      <c r="AJ9" s="923"/>
      <c r="AK9" s="922"/>
    </row>
    <row r="10" spans="1:39" s="541" customFormat="1" ht="3.75" customHeight="1">
      <c r="A10" s="719"/>
      <c r="B10" s="719"/>
      <c r="C10" s="718"/>
      <c r="D10" s="718"/>
      <c r="E10" s="718"/>
      <c r="F10" s="718"/>
      <c r="G10" s="718"/>
      <c r="H10" s="718"/>
      <c r="I10" s="718"/>
      <c r="J10" s="718"/>
      <c r="K10" s="718"/>
      <c r="L10" s="758"/>
      <c r="M10" s="719"/>
      <c r="N10" s="719"/>
      <c r="O10" s="719"/>
      <c r="P10" s="719"/>
      <c r="Q10" s="719"/>
      <c r="R10" s="548"/>
      <c r="S10" s="548"/>
      <c r="T10" s="1158"/>
      <c r="U10" s="1158"/>
      <c r="V10" s="1031"/>
      <c r="W10" s="1031"/>
      <c r="X10" s="1031"/>
      <c r="Y10" s="1159"/>
      <c r="Z10" s="1031"/>
      <c r="AA10" s="1031"/>
      <c r="AB10" s="918"/>
      <c r="AC10" s="918"/>
      <c r="AD10" s="919"/>
      <c r="AE10" s="918"/>
      <c r="AF10" s="918"/>
      <c r="AG10" s="918"/>
      <c r="AH10" s="924"/>
      <c r="AI10" s="925"/>
      <c r="AJ10" s="925"/>
      <c r="AK10" s="924"/>
    </row>
    <row r="11" spans="1:39" s="549" customFormat="1" ht="33" customHeight="1">
      <c r="A11" s="1061" t="s">
        <v>114</v>
      </c>
      <c r="B11" s="1062"/>
      <c r="C11" s="729">
        <v>2516.6602353135731</v>
      </c>
      <c r="D11" s="729">
        <v>1940.6959329978522</v>
      </c>
      <c r="E11" s="729">
        <v>2285.0481371296855</v>
      </c>
      <c r="F11" s="729">
        <v>2864.4073967745403</v>
      </c>
      <c r="G11" s="729"/>
      <c r="H11" s="729">
        <v>3029.1168999416195</v>
      </c>
      <c r="I11" s="729">
        <v>2717.8596268032366</v>
      </c>
      <c r="J11" s="729">
        <v>2407.8331318435526</v>
      </c>
      <c r="K11" s="729">
        <v>3986.4081468285071</v>
      </c>
      <c r="L11" s="759"/>
      <c r="M11" s="729">
        <v>4364.2521270914995</v>
      </c>
      <c r="N11" s="729">
        <v>4779.2003677999992</v>
      </c>
      <c r="O11" s="729">
        <v>5184.8276745600015</v>
      </c>
      <c r="P11" s="727">
        <v>6175.9497190000002</v>
      </c>
      <c r="Q11" s="753"/>
      <c r="R11" s="713"/>
      <c r="S11" s="713"/>
      <c r="T11" s="677"/>
      <c r="U11" s="657"/>
      <c r="V11" s="468"/>
      <c r="W11" s="468"/>
      <c r="X11" s="468"/>
      <c r="Y11" s="468"/>
      <c r="Z11" s="468"/>
      <c r="AA11" s="752"/>
      <c r="AB11" s="1160"/>
      <c r="AC11" s="916"/>
      <c r="AD11" s="917"/>
      <c r="AE11" s="916"/>
      <c r="AF11" s="916"/>
      <c r="AG11" s="916"/>
      <c r="AH11" s="916"/>
      <c r="AI11" s="926"/>
      <c r="AJ11" s="926"/>
      <c r="AK11" s="927"/>
      <c r="AL11" s="554"/>
      <c r="AM11" s="554"/>
    </row>
    <row r="12" spans="1:39" s="549" customFormat="1" ht="33" customHeight="1">
      <c r="A12" s="1061" t="s">
        <v>115</v>
      </c>
      <c r="B12" s="1062"/>
      <c r="C12" s="729">
        <v>767.84391703510119</v>
      </c>
      <c r="D12" s="729">
        <v>659.49322084535368</v>
      </c>
      <c r="E12" s="729">
        <v>635.29521988360739</v>
      </c>
      <c r="F12" s="729">
        <v>804.44180890002076</v>
      </c>
      <c r="G12" s="729"/>
      <c r="H12" s="729">
        <v>685.01514223930008</v>
      </c>
      <c r="I12" s="729">
        <v>691.40582401618371</v>
      </c>
      <c r="J12" s="729">
        <v>741.72161483000014</v>
      </c>
      <c r="K12" s="729">
        <v>953.44319872902429</v>
      </c>
      <c r="L12" s="759"/>
      <c r="M12" s="729">
        <v>834.44926412000007</v>
      </c>
      <c r="N12" s="729">
        <v>697.44508188999998</v>
      </c>
      <c r="O12" s="729">
        <v>578.56485103</v>
      </c>
      <c r="P12" s="727">
        <v>653.04033600000002</v>
      </c>
      <c r="Q12" s="753"/>
      <c r="R12" s="713"/>
      <c r="S12" s="713"/>
      <c r="T12" s="677"/>
      <c r="U12" s="657"/>
      <c r="V12" s="468"/>
      <c r="W12" s="468"/>
      <c r="X12" s="468"/>
      <c r="Y12" s="468"/>
      <c r="Z12" s="468"/>
      <c r="AA12" s="752"/>
      <c r="AB12" s="1160"/>
      <c r="AC12" s="916"/>
      <c r="AD12" s="917"/>
      <c r="AE12" s="916"/>
      <c r="AF12" s="916"/>
      <c r="AG12" s="916"/>
      <c r="AH12" s="916"/>
      <c r="AI12" s="926"/>
      <c r="AJ12" s="926"/>
      <c r="AK12" s="927"/>
      <c r="AL12" s="554"/>
      <c r="AM12" s="554"/>
    </row>
    <row r="13" spans="1:39" s="549" customFormat="1" ht="33" customHeight="1">
      <c r="A13" s="1061" t="s">
        <v>116</v>
      </c>
      <c r="B13" s="1062"/>
      <c r="C13" s="729">
        <v>450.86366295277696</v>
      </c>
      <c r="D13" s="729">
        <v>442.39868080609887</v>
      </c>
      <c r="E13" s="729">
        <v>333.16508202108884</v>
      </c>
      <c r="F13" s="729">
        <v>382.01838145392446</v>
      </c>
      <c r="G13" s="729"/>
      <c r="H13" s="729">
        <v>508.40362189298543</v>
      </c>
      <c r="I13" s="729">
        <v>429.1271607412686</v>
      </c>
      <c r="J13" s="729">
        <v>221.01607008993423</v>
      </c>
      <c r="K13" s="729">
        <v>443.73564938956167</v>
      </c>
      <c r="L13" s="759"/>
      <c r="M13" s="729">
        <v>355</v>
      </c>
      <c r="N13" s="729">
        <v>336</v>
      </c>
      <c r="O13" s="729">
        <v>267.45248600000002</v>
      </c>
      <c r="P13" s="727">
        <v>279.55784199999999</v>
      </c>
      <c r="Q13" s="753"/>
      <c r="R13" s="713"/>
      <c r="S13" s="713"/>
      <c r="T13" s="677"/>
      <c r="U13" s="657"/>
      <c r="V13" s="468"/>
      <c r="W13" s="468"/>
      <c r="X13" s="468"/>
      <c r="Y13" s="468"/>
      <c r="Z13" s="468"/>
      <c r="AA13" s="752"/>
      <c r="AB13" s="1160"/>
      <c r="AC13" s="916"/>
      <c r="AD13" s="917"/>
      <c r="AE13" s="916"/>
      <c r="AF13" s="916"/>
      <c r="AG13" s="916"/>
      <c r="AH13" s="916"/>
      <c r="AI13" s="926"/>
      <c r="AJ13" s="926"/>
      <c r="AK13" s="927"/>
      <c r="AL13" s="554"/>
      <c r="AM13" s="554"/>
    </row>
    <row r="14" spans="1:39" s="549" customFormat="1" ht="33" customHeight="1">
      <c r="A14" s="1061" t="s">
        <v>117</v>
      </c>
      <c r="B14" s="1062"/>
      <c r="C14" s="729">
        <v>619.00660416243215</v>
      </c>
      <c r="D14" s="729">
        <v>533.24851757523857</v>
      </c>
      <c r="E14" s="729">
        <v>528.30932253078424</v>
      </c>
      <c r="F14" s="729">
        <v>781.40995597750987</v>
      </c>
      <c r="G14" s="729"/>
      <c r="H14" s="729">
        <v>715.29297464698482</v>
      </c>
      <c r="I14" s="729">
        <v>576.86010950000002</v>
      </c>
      <c r="J14" s="729">
        <v>418.63910902000003</v>
      </c>
      <c r="K14" s="729">
        <v>1073.6880457318969</v>
      </c>
      <c r="L14" s="759"/>
      <c r="M14" s="729">
        <v>1381.2625357259999</v>
      </c>
      <c r="N14" s="729">
        <v>750.28759381999998</v>
      </c>
      <c r="O14" s="729">
        <v>727.07261099999994</v>
      </c>
      <c r="P14" s="727">
        <v>1246.6739769999997</v>
      </c>
      <c r="Q14" s="753"/>
      <c r="R14" s="713"/>
      <c r="S14" s="713"/>
      <c r="T14" s="677"/>
      <c r="U14" s="657"/>
      <c r="V14" s="468"/>
      <c r="W14" s="468"/>
      <c r="X14" s="468"/>
      <c r="Y14" s="468"/>
      <c r="Z14" s="468"/>
      <c r="AA14" s="752"/>
      <c r="AB14" s="1160"/>
      <c r="AC14" s="916"/>
      <c r="AD14" s="917"/>
      <c r="AE14" s="916"/>
      <c r="AF14" s="916"/>
      <c r="AG14" s="916"/>
      <c r="AH14" s="916"/>
      <c r="AI14" s="926"/>
      <c r="AJ14" s="926"/>
      <c r="AK14" s="927"/>
      <c r="AL14" s="554"/>
      <c r="AM14" s="554"/>
    </row>
    <row r="15" spans="1:39" s="549" customFormat="1" ht="33" customHeight="1">
      <c r="A15" s="1061" t="s">
        <v>118</v>
      </c>
      <c r="B15" s="1062"/>
      <c r="C15" s="729">
        <v>1270.3702008540311</v>
      </c>
      <c r="D15" s="729">
        <v>1138.1954674295569</v>
      </c>
      <c r="E15" s="729">
        <v>1042.3843456411712</v>
      </c>
      <c r="F15" s="729">
        <v>1197.7213962213589</v>
      </c>
      <c r="G15" s="729"/>
      <c r="H15" s="729">
        <v>1420.6269236314261</v>
      </c>
      <c r="I15" s="729">
        <v>1368.3034629615897</v>
      </c>
      <c r="J15" s="729">
        <v>511.77378284035092</v>
      </c>
      <c r="K15" s="729">
        <v>1353.7476873932828</v>
      </c>
      <c r="L15" s="759"/>
      <c r="M15" s="729">
        <v>1394.0669233384999</v>
      </c>
      <c r="N15" s="729">
        <v>1671.90609163</v>
      </c>
      <c r="O15" s="729">
        <v>1501.1699490000001</v>
      </c>
      <c r="P15" s="727">
        <v>1794.7636219999997</v>
      </c>
      <c r="Q15" s="753"/>
      <c r="R15" s="713"/>
      <c r="S15" s="713"/>
      <c r="T15" s="677"/>
      <c r="U15" s="657"/>
      <c r="V15" s="468"/>
      <c r="W15" s="468"/>
      <c r="X15" s="468"/>
      <c r="Y15" s="468"/>
      <c r="Z15" s="468"/>
      <c r="AA15" s="752"/>
      <c r="AB15" s="1160"/>
      <c r="AC15" s="916"/>
      <c r="AD15" s="917"/>
      <c r="AE15" s="916"/>
      <c r="AF15" s="916"/>
      <c r="AG15" s="916"/>
      <c r="AH15" s="916"/>
      <c r="AI15" s="926"/>
      <c r="AJ15" s="926"/>
      <c r="AK15" s="927"/>
      <c r="AL15" s="554"/>
      <c r="AM15" s="554"/>
    </row>
    <row r="16" spans="1:39" s="549" customFormat="1" ht="33" customHeight="1">
      <c r="A16" s="1061" t="s">
        <v>119</v>
      </c>
      <c r="B16" s="1062"/>
      <c r="C16" s="729">
        <v>1226.8411915850711</v>
      </c>
      <c r="D16" s="729">
        <v>1108.108715648495</v>
      </c>
      <c r="E16" s="729">
        <v>1046.7889982638073</v>
      </c>
      <c r="F16" s="729">
        <v>1488.8919410027415</v>
      </c>
      <c r="G16" s="729"/>
      <c r="H16" s="729">
        <v>903.64303709938224</v>
      </c>
      <c r="I16" s="729">
        <v>839.05424167396427</v>
      </c>
      <c r="J16" s="729">
        <v>642.98018089109507</v>
      </c>
      <c r="K16" s="729">
        <v>1087.5898577813105</v>
      </c>
      <c r="L16" s="759"/>
      <c r="M16" s="729">
        <v>1037</v>
      </c>
      <c r="N16" s="729">
        <v>1148</v>
      </c>
      <c r="O16" s="729">
        <v>999.08585349999998</v>
      </c>
      <c r="P16" s="727">
        <v>945.852711</v>
      </c>
      <c r="Q16" s="753"/>
      <c r="R16" s="713"/>
      <c r="S16" s="713"/>
      <c r="T16" s="677"/>
      <c r="U16" s="657"/>
      <c r="V16" s="468"/>
      <c r="W16" s="468"/>
      <c r="X16" s="468"/>
      <c r="Y16" s="468"/>
      <c r="Z16" s="468"/>
      <c r="AA16" s="752"/>
      <c r="AB16" s="1160"/>
      <c r="AC16" s="916"/>
      <c r="AD16" s="917"/>
      <c r="AE16" s="916"/>
      <c r="AF16" s="916"/>
      <c r="AG16" s="916"/>
      <c r="AH16" s="916"/>
      <c r="AI16" s="926"/>
      <c r="AJ16" s="926"/>
      <c r="AK16" s="927"/>
      <c r="AL16" s="554"/>
      <c r="AM16" s="554"/>
    </row>
    <row r="17" spans="1:39" s="549" customFormat="1" ht="33" customHeight="1">
      <c r="A17" s="1061" t="s">
        <v>120</v>
      </c>
      <c r="B17" s="1062"/>
      <c r="C17" s="729">
        <v>1014.4929420254734</v>
      </c>
      <c r="D17" s="729">
        <v>995.06604676186316</v>
      </c>
      <c r="E17" s="729">
        <v>922.56394011566942</v>
      </c>
      <c r="F17" s="729">
        <v>1058.8751647134466</v>
      </c>
      <c r="G17" s="729"/>
      <c r="H17" s="729">
        <v>1045.9638935494459</v>
      </c>
      <c r="I17" s="729">
        <v>1061.0622974105579</v>
      </c>
      <c r="J17" s="729">
        <v>797.38405972999988</v>
      </c>
      <c r="K17" s="729">
        <v>1346.8614901412964</v>
      </c>
      <c r="L17" s="759"/>
      <c r="M17" s="729">
        <v>1194.1713837379</v>
      </c>
      <c r="N17" s="729">
        <v>1494.48119036</v>
      </c>
      <c r="O17" s="729">
        <v>1519.6070465</v>
      </c>
      <c r="P17" s="727">
        <v>1624.0197980000003</v>
      </c>
      <c r="Q17" s="753"/>
      <c r="R17" s="713"/>
      <c r="S17" s="713"/>
      <c r="T17" s="677"/>
      <c r="U17" s="657"/>
      <c r="V17" s="468"/>
      <c r="W17" s="468"/>
      <c r="X17" s="468"/>
      <c r="Y17" s="468"/>
      <c r="Z17" s="468"/>
      <c r="AA17" s="752"/>
      <c r="AB17" s="1160"/>
      <c r="AC17" s="916"/>
      <c r="AD17" s="917"/>
      <c r="AE17" s="916"/>
      <c r="AF17" s="916"/>
      <c r="AG17" s="916"/>
      <c r="AH17" s="916"/>
      <c r="AI17" s="926"/>
      <c r="AJ17" s="926"/>
      <c r="AK17" s="927"/>
      <c r="AL17" s="554"/>
      <c r="AM17" s="554"/>
    </row>
    <row r="18" spans="1:39" s="549" customFormat="1" ht="33" customHeight="1">
      <c r="A18" s="1061" t="s">
        <v>121</v>
      </c>
      <c r="B18" s="1062"/>
      <c r="C18" s="729">
        <v>102.8337955858389</v>
      </c>
      <c r="D18" s="729">
        <v>88.498962509049974</v>
      </c>
      <c r="E18" s="729">
        <v>99.216874854946767</v>
      </c>
      <c r="F18" s="729">
        <v>131.23395888249215</v>
      </c>
      <c r="G18" s="729"/>
      <c r="H18" s="729">
        <v>107.591522</v>
      </c>
      <c r="I18" s="729">
        <v>90.577682750000008</v>
      </c>
      <c r="J18" s="729">
        <v>52.478268360000001</v>
      </c>
      <c r="K18" s="729">
        <v>57.142940606629146</v>
      </c>
      <c r="L18" s="759"/>
      <c r="M18" s="729">
        <v>61.293229380000007</v>
      </c>
      <c r="N18" s="729">
        <v>67.446857000000008</v>
      </c>
      <c r="O18" s="729">
        <v>58.843240999999992</v>
      </c>
      <c r="P18" s="727">
        <v>80.737166999999999</v>
      </c>
      <c r="Q18" s="753"/>
      <c r="R18" s="713"/>
      <c r="S18" s="713"/>
      <c r="T18" s="677"/>
      <c r="U18" s="657"/>
      <c r="V18" s="468"/>
      <c r="W18" s="468"/>
      <c r="X18" s="468"/>
      <c r="Y18" s="468"/>
      <c r="Z18" s="468"/>
      <c r="AA18" s="752"/>
      <c r="AB18" s="1160"/>
      <c r="AC18" s="916"/>
      <c r="AD18" s="917"/>
      <c r="AE18" s="916"/>
      <c r="AF18" s="916"/>
      <c r="AG18" s="916"/>
      <c r="AH18" s="916"/>
      <c r="AI18" s="926"/>
      <c r="AJ18" s="926"/>
      <c r="AK18" s="927"/>
      <c r="AL18" s="554"/>
      <c r="AM18" s="554"/>
    </row>
    <row r="19" spans="1:39" s="549" customFormat="1" ht="33" customHeight="1">
      <c r="A19" s="1061" t="s">
        <v>122</v>
      </c>
      <c r="B19" s="1062"/>
      <c r="C19" s="729">
        <v>1998.4064917315297</v>
      </c>
      <c r="D19" s="729">
        <v>1624.6407402285729</v>
      </c>
      <c r="E19" s="729">
        <v>1880.6742770195517</v>
      </c>
      <c r="F19" s="729">
        <v>2001.4406866005647</v>
      </c>
      <c r="G19" s="729"/>
      <c r="H19" s="729">
        <v>1588.1788639835263</v>
      </c>
      <c r="I19" s="729">
        <v>1522.7068576138827</v>
      </c>
      <c r="J19" s="729">
        <v>914.32907294052222</v>
      </c>
      <c r="K19" s="729">
        <v>1641.2830857908789</v>
      </c>
      <c r="L19" s="759"/>
      <c r="M19" s="729">
        <v>1562.4404386652</v>
      </c>
      <c r="N19" s="729">
        <v>1400.1527243500002</v>
      </c>
      <c r="O19" s="729">
        <v>1618.0237434199998</v>
      </c>
      <c r="P19" s="727">
        <v>1964.0783259999998</v>
      </c>
      <c r="Q19" s="753"/>
      <c r="R19" s="713"/>
      <c r="S19" s="713"/>
      <c r="T19" s="677"/>
      <c r="U19" s="657"/>
      <c r="V19" s="468"/>
      <c r="W19" s="468"/>
      <c r="X19" s="468"/>
      <c r="Y19" s="468"/>
      <c r="Z19" s="468"/>
      <c r="AA19" s="752"/>
      <c r="AB19" s="1160"/>
      <c r="AC19" s="916"/>
      <c r="AD19" s="917"/>
      <c r="AE19" s="916"/>
      <c r="AF19" s="916"/>
      <c r="AG19" s="916"/>
      <c r="AH19" s="916"/>
      <c r="AI19" s="926"/>
      <c r="AJ19" s="926"/>
      <c r="AK19" s="927"/>
      <c r="AL19" s="554"/>
      <c r="AM19" s="554"/>
    </row>
    <row r="20" spans="1:39" s="549" customFormat="1" ht="33" customHeight="1">
      <c r="A20" s="1061" t="s">
        <v>123</v>
      </c>
      <c r="B20" s="1062"/>
      <c r="C20" s="729">
        <v>1727.8597966808877</v>
      </c>
      <c r="D20" s="729">
        <v>1557.9098083508211</v>
      </c>
      <c r="E20" s="729">
        <v>1666.9247634278627</v>
      </c>
      <c r="F20" s="729">
        <v>1798.0690934963905</v>
      </c>
      <c r="G20" s="729"/>
      <c r="H20" s="729">
        <v>1400.4025653848669</v>
      </c>
      <c r="I20" s="729">
        <v>1450.8549048161944</v>
      </c>
      <c r="J20" s="729">
        <v>957.65100647816917</v>
      </c>
      <c r="K20" s="729">
        <v>1900.3638799080795</v>
      </c>
      <c r="L20" s="759"/>
      <c r="M20" s="729">
        <v>1884.2570583811003</v>
      </c>
      <c r="N20" s="729">
        <v>1839.1005805899997</v>
      </c>
      <c r="O20" s="729">
        <v>1818.6438075999999</v>
      </c>
      <c r="P20" s="727">
        <v>1796.4451669999999</v>
      </c>
      <c r="Q20" s="753"/>
      <c r="R20" s="713"/>
      <c r="S20" s="713"/>
      <c r="T20" s="677"/>
      <c r="U20" s="657"/>
      <c r="V20" s="468"/>
      <c r="W20" s="468"/>
      <c r="X20" s="468"/>
      <c r="Y20" s="468"/>
      <c r="Z20" s="468"/>
      <c r="AA20" s="752"/>
      <c r="AB20" s="1160"/>
      <c r="AC20" s="916"/>
      <c r="AD20" s="917"/>
      <c r="AE20" s="916"/>
      <c r="AF20" s="916"/>
      <c r="AG20" s="916"/>
      <c r="AH20" s="916"/>
      <c r="AI20" s="926"/>
      <c r="AJ20" s="926"/>
      <c r="AK20" s="927"/>
      <c r="AL20" s="554"/>
      <c r="AM20" s="554"/>
    </row>
    <row r="21" spans="1:39" s="549" customFormat="1" ht="33" customHeight="1">
      <c r="A21" s="1061" t="s">
        <v>124</v>
      </c>
      <c r="B21" s="1062"/>
      <c r="C21" s="729">
        <v>3130.2471242671108</v>
      </c>
      <c r="D21" s="729">
        <v>3612.2235536956678</v>
      </c>
      <c r="E21" s="729">
        <v>3441.6163546873299</v>
      </c>
      <c r="F21" s="729">
        <v>3806.3254280826231</v>
      </c>
      <c r="G21" s="729"/>
      <c r="H21" s="729">
        <v>3261.8799272363244</v>
      </c>
      <c r="I21" s="729">
        <v>3781.1286291919537</v>
      </c>
      <c r="J21" s="729">
        <v>2157.7000574057893</v>
      </c>
      <c r="K21" s="729">
        <v>3518.3223464249395</v>
      </c>
      <c r="L21" s="759"/>
      <c r="M21" s="729">
        <v>3586.1217495428</v>
      </c>
      <c r="N21" s="729">
        <v>3290.3123755400002</v>
      </c>
      <c r="O21" s="729">
        <v>3064.4154033</v>
      </c>
      <c r="P21" s="727">
        <v>3575.0906249999998</v>
      </c>
      <c r="Q21" s="753"/>
      <c r="R21" s="713"/>
      <c r="S21" s="713"/>
      <c r="T21" s="677"/>
      <c r="U21" s="657"/>
      <c r="V21" s="468"/>
      <c r="W21" s="468"/>
      <c r="X21" s="468"/>
      <c r="Y21" s="468"/>
      <c r="Z21" s="468"/>
      <c r="AA21" s="752"/>
      <c r="AB21" s="1160"/>
      <c r="AC21" s="916"/>
      <c r="AD21" s="917"/>
      <c r="AE21" s="916"/>
      <c r="AF21" s="916"/>
      <c r="AG21" s="916"/>
      <c r="AH21" s="916"/>
      <c r="AI21" s="926"/>
      <c r="AJ21" s="926"/>
      <c r="AK21" s="927"/>
      <c r="AL21" s="554"/>
      <c r="AM21" s="554"/>
    </row>
    <row r="22" spans="1:39" s="549" customFormat="1" ht="33" customHeight="1">
      <c r="A22" s="1061" t="s">
        <v>125</v>
      </c>
      <c r="B22" s="1062"/>
      <c r="C22" s="729">
        <v>6995.9781716841953</v>
      </c>
      <c r="D22" s="729">
        <v>5467.7287592594603</v>
      </c>
      <c r="E22" s="729">
        <v>7545.9685888082495</v>
      </c>
      <c r="F22" s="729">
        <v>7817.6707992687952</v>
      </c>
      <c r="G22" s="729"/>
      <c r="H22" s="729">
        <v>8697.9331831261043</v>
      </c>
      <c r="I22" s="729">
        <v>8351.3213483541167</v>
      </c>
      <c r="J22" s="729">
        <v>5391.6947756902382</v>
      </c>
      <c r="K22" s="729">
        <v>8656.8519738889281</v>
      </c>
      <c r="L22" s="759"/>
      <c r="M22" s="729">
        <v>9321.1355211315968</v>
      </c>
      <c r="N22" s="729">
        <v>8858</v>
      </c>
      <c r="O22" s="729">
        <v>10017.324373065001</v>
      </c>
      <c r="P22" s="727">
        <v>8556.0710889999991</v>
      </c>
      <c r="Q22" s="753"/>
      <c r="R22" s="713"/>
      <c r="S22" s="713"/>
      <c r="T22" s="677"/>
      <c r="U22" s="657"/>
      <c r="V22" s="468"/>
      <c r="W22" s="468"/>
      <c r="X22" s="468"/>
      <c r="Y22" s="468"/>
      <c r="Z22" s="468"/>
      <c r="AA22" s="752"/>
      <c r="AB22" s="1160"/>
      <c r="AC22" s="916"/>
      <c r="AD22" s="917"/>
      <c r="AE22" s="916"/>
      <c r="AF22" s="916"/>
      <c r="AG22" s="916"/>
      <c r="AH22" s="916"/>
      <c r="AI22" s="926"/>
      <c r="AJ22" s="926"/>
      <c r="AK22" s="927"/>
      <c r="AL22" s="554"/>
      <c r="AM22" s="554"/>
    </row>
    <row r="23" spans="1:39" s="549" customFormat="1" ht="33" customHeight="1">
      <c r="A23" s="1061" t="s">
        <v>126</v>
      </c>
      <c r="B23" s="1062"/>
      <c r="C23" s="729">
        <v>855.86801644731213</v>
      </c>
      <c r="D23" s="729">
        <v>906.54029977795381</v>
      </c>
      <c r="E23" s="729">
        <v>857.22085808121813</v>
      </c>
      <c r="F23" s="729">
        <v>790.93949232358364</v>
      </c>
      <c r="G23" s="729"/>
      <c r="H23" s="729">
        <v>792.75629652247505</v>
      </c>
      <c r="I23" s="729">
        <v>785.13897725088316</v>
      </c>
      <c r="J23" s="729">
        <v>729.58944903931706</v>
      </c>
      <c r="K23" s="729">
        <v>977.65883034058675</v>
      </c>
      <c r="L23" s="759"/>
      <c r="M23" s="729">
        <v>1145</v>
      </c>
      <c r="N23" s="729">
        <v>776</v>
      </c>
      <c r="O23" s="729">
        <v>697.43559159999995</v>
      </c>
      <c r="P23" s="727">
        <v>696.98976300000004</v>
      </c>
      <c r="Q23" s="753"/>
      <c r="R23" s="713"/>
      <c r="S23" s="713"/>
      <c r="T23" s="677"/>
      <c r="U23" s="657"/>
      <c r="V23" s="468"/>
      <c r="W23" s="468"/>
      <c r="X23" s="468"/>
      <c r="Y23" s="468"/>
      <c r="Z23" s="468"/>
      <c r="AA23" s="752"/>
      <c r="AB23" s="1160"/>
      <c r="AC23" s="916"/>
      <c r="AD23" s="917"/>
      <c r="AE23" s="916"/>
      <c r="AF23" s="916"/>
      <c r="AG23" s="916"/>
      <c r="AH23" s="916"/>
      <c r="AI23" s="926"/>
      <c r="AJ23" s="926"/>
      <c r="AK23" s="927"/>
      <c r="AL23" s="554"/>
      <c r="AM23" s="554"/>
    </row>
    <row r="24" spans="1:39" s="549" customFormat="1" ht="35.25" customHeight="1">
      <c r="A24" s="1061" t="s">
        <v>504</v>
      </c>
      <c r="B24" s="1062"/>
      <c r="C24" s="729">
        <v>4948.584008055439</v>
      </c>
      <c r="D24" s="729">
        <v>4701.0463804912979</v>
      </c>
      <c r="E24" s="729">
        <v>5926.4842656002766</v>
      </c>
      <c r="F24" s="729">
        <v>6445.6019044269942</v>
      </c>
      <c r="G24" s="729"/>
      <c r="H24" s="729">
        <v>7574.0410645067586</v>
      </c>
      <c r="I24" s="729">
        <v>7701.6023350033001</v>
      </c>
      <c r="J24" s="729">
        <v>3835.2721336300001</v>
      </c>
      <c r="K24" s="729">
        <v>8043.0548007967536</v>
      </c>
      <c r="L24" s="759"/>
      <c r="M24" s="729">
        <v>8858.3063982195999</v>
      </c>
      <c r="N24" s="729">
        <v>8968.0825366499976</v>
      </c>
      <c r="O24" s="729">
        <v>7866.6720293600001</v>
      </c>
      <c r="P24" s="727">
        <v>8008.2432990000007</v>
      </c>
      <c r="Q24" s="753"/>
      <c r="R24" s="713"/>
      <c r="S24" s="713"/>
      <c r="T24" s="677"/>
      <c r="U24" s="657"/>
      <c r="V24" s="468"/>
      <c r="W24" s="468"/>
      <c r="X24" s="468"/>
      <c r="Y24" s="468"/>
      <c r="Z24" s="468"/>
      <c r="AA24" s="752"/>
      <c r="AB24" s="1160"/>
      <c r="AC24" s="916"/>
      <c r="AD24" s="917"/>
      <c r="AE24" s="916"/>
      <c r="AF24" s="916"/>
      <c r="AG24" s="916"/>
      <c r="AH24" s="916"/>
      <c r="AI24" s="926"/>
      <c r="AJ24" s="926"/>
      <c r="AK24" s="927"/>
      <c r="AL24" s="554"/>
      <c r="AM24" s="462"/>
    </row>
    <row r="25" spans="1:39" s="547" customFormat="1" ht="33" customHeight="1" thickBot="1">
      <c r="A25" s="1072" t="s">
        <v>179</v>
      </c>
      <c r="B25" s="1073"/>
      <c r="C25" s="469">
        <v>27625.856158380775</v>
      </c>
      <c r="D25" s="740">
        <v>24775.795086377282</v>
      </c>
      <c r="E25" s="740">
        <v>28211.661028065253</v>
      </c>
      <c r="F25" s="740">
        <v>31369.047408124985</v>
      </c>
      <c r="G25" s="740"/>
      <c r="H25" s="740">
        <v>31730.845915761201</v>
      </c>
      <c r="I25" s="740">
        <v>31367.003458087132</v>
      </c>
      <c r="J25" s="740">
        <v>19780.062712788967</v>
      </c>
      <c r="K25" s="740">
        <v>35040.151934435271</v>
      </c>
      <c r="L25" s="760"/>
      <c r="M25" s="740">
        <v>36978.459642461297</v>
      </c>
      <c r="N25" s="740">
        <v>36076.604216700005</v>
      </c>
      <c r="O25" s="740">
        <v>35919.138660935001</v>
      </c>
      <c r="P25" s="728">
        <v>37397.513441000003</v>
      </c>
      <c r="Q25" s="754"/>
      <c r="R25" s="1161"/>
      <c r="S25" s="1161"/>
      <c r="T25" s="1161"/>
      <c r="U25" s="1161"/>
      <c r="V25" s="1162"/>
      <c r="W25" s="1162"/>
      <c r="X25" s="1162"/>
      <c r="Y25" s="1162"/>
      <c r="Z25" s="1162"/>
      <c r="AA25" s="1163"/>
      <c r="AB25" s="1160"/>
      <c r="AC25" s="916"/>
      <c r="AD25" s="920"/>
      <c r="AE25" s="916"/>
      <c r="AF25" s="916"/>
      <c r="AG25" s="916"/>
      <c r="AH25" s="916"/>
      <c r="AI25" s="926"/>
      <c r="AJ25" s="926"/>
      <c r="AK25" s="927"/>
      <c r="AL25" s="554"/>
      <c r="AM25" s="554"/>
    </row>
    <row r="26" spans="1:39" ht="5.25" customHeight="1">
      <c r="AB26" s="918"/>
      <c r="AC26" s="916"/>
      <c r="AD26" s="920"/>
      <c r="AE26" s="916"/>
      <c r="AF26" s="921"/>
      <c r="AG26" s="921"/>
      <c r="AH26" s="928"/>
      <c r="AI26" s="929"/>
      <c r="AJ26" s="926"/>
      <c r="AK26" s="930"/>
    </row>
    <row r="27" spans="1:39">
      <c r="A27" s="732" t="s">
        <v>551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1164"/>
      <c r="U27" s="1164"/>
      <c r="V27" s="1164"/>
      <c r="W27" s="1164"/>
      <c r="X27" s="1164"/>
      <c r="Y27" s="541"/>
      <c r="Z27" s="541"/>
      <c r="AA27" s="541"/>
      <c r="AB27" s="918"/>
      <c r="AF27" s="921"/>
      <c r="AG27" s="916"/>
      <c r="AH27" s="928"/>
      <c r="AI27" s="929"/>
      <c r="AJ27" s="929"/>
      <c r="AK27" s="930"/>
    </row>
    <row r="28" spans="1:39">
      <c r="U28" s="1165"/>
      <c r="V28" s="464"/>
      <c r="W28" s="1166"/>
      <c r="X28" s="1166"/>
      <c r="Y28" s="464"/>
      <c r="Z28" s="464"/>
      <c r="AA28" s="464"/>
      <c r="AB28" s="918"/>
      <c r="AC28" s="916"/>
      <c r="AD28" s="920"/>
      <c r="AE28" s="921"/>
      <c r="AF28" s="921"/>
      <c r="AG28" s="921"/>
      <c r="AH28" s="928"/>
      <c r="AI28" s="929"/>
      <c r="AJ28" s="926"/>
      <c r="AK28" s="930"/>
    </row>
    <row r="29" spans="1:39">
      <c r="U29" s="465"/>
      <c r="V29" s="464"/>
      <c r="W29" s="465"/>
      <c r="X29" s="465"/>
      <c r="Y29" s="464"/>
      <c r="Z29" s="464"/>
      <c r="AA29" s="464"/>
      <c r="AB29" s="918"/>
      <c r="AC29" s="916"/>
      <c r="AD29" s="920"/>
      <c r="AE29" s="921"/>
      <c r="AF29" s="921"/>
      <c r="AG29" s="921"/>
      <c r="AJ29" s="554"/>
    </row>
    <row r="30" spans="1:39">
      <c r="V30" s="464"/>
      <c r="Y30" s="464"/>
      <c r="Z30" s="464"/>
      <c r="AA30" s="464"/>
      <c r="AB30" s="918"/>
      <c r="AC30" s="916"/>
      <c r="AD30" s="920"/>
      <c r="AE30" s="921"/>
      <c r="AF30" s="921"/>
      <c r="AG30" s="921"/>
    </row>
    <row r="31" spans="1:39">
      <c r="V31" s="464"/>
      <c r="Y31" s="464"/>
      <c r="Z31" s="464"/>
      <c r="AA31" s="464"/>
      <c r="AB31" s="918"/>
      <c r="AC31" s="916"/>
      <c r="AD31" s="920"/>
      <c r="AE31" s="921"/>
      <c r="AF31" s="921"/>
      <c r="AG31" s="921"/>
    </row>
    <row r="32" spans="1:39">
      <c r="AB32" s="918"/>
      <c r="AC32" s="916"/>
      <c r="AD32" s="920"/>
      <c r="AE32" s="921"/>
      <c r="AF32" s="921"/>
      <c r="AG32" s="921"/>
    </row>
    <row r="45" spans="28:29" ht="9.75" customHeight="1">
      <c r="AB45" s="541"/>
      <c r="AC45" s="539"/>
    </row>
  </sheetData>
  <mergeCells count="26">
    <mergeCell ref="A24:B24"/>
    <mergeCell ref="A25:B25"/>
    <mergeCell ref="A18:B18"/>
    <mergeCell ref="A19:B19"/>
    <mergeCell ref="A20:B20"/>
    <mergeCell ref="A21:B21"/>
    <mergeCell ref="A22:B22"/>
    <mergeCell ref="A23:B23"/>
    <mergeCell ref="A17:B17"/>
    <mergeCell ref="C8:F8"/>
    <mergeCell ref="H8:K8"/>
    <mergeCell ref="M8:P8"/>
    <mergeCell ref="R8:U8"/>
    <mergeCell ref="A12:B12"/>
    <mergeCell ref="A13:B13"/>
    <mergeCell ref="A14:B14"/>
    <mergeCell ref="A15:B15"/>
    <mergeCell ref="A16:B16"/>
    <mergeCell ref="W8:Z8"/>
    <mergeCell ref="A11:B11"/>
    <mergeCell ref="A1:A2"/>
    <mergeCell ref="N4:P4"/>
    <mergeCell ref="A6:B6"/>
    <mergeCell ref="A7:B7"/>
    <mergeCell ref="C6:P6"/>
    <mergeCell ref="C7:P7"/>
  </mergeCells>
  <printOptions horizontalCentered="1"/>
  <pageMargins left="0.39370078740157483" right="0.59055118110236227" top="0.51181102362204722" bottom="0.51181102362204722" header="0.51181102362204722" footer="0.51181102362204722"/>
  <pageSetup paperSize="9" scale="84" firstPageNumber="24" orientation="portrait" useFirstPageNumber="1" r:id="rId1"/>
  <headerFooter>
    <oddFooter>&amp;C&amp;"Arial,Regular"&amp;P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T45"/>
  <sheetViews>
    <sheetView view="pageBreakPreview" zoomScaleNormal="100" zoomScaleSheetLayoutView="100" workbookViewId="0">
      <selection activeCell="Q1" sqref="Q1:AT1048576"/>
    </sheetView>
  </sheetViews>
  <sheetFormatPr defaultColWidth="8.85546875" defaultRowHeight="15"/>
  <cols>
    <col min="1" max="3" width="7.7109375" style="461" customWidth="1"/>
    <col min="4" max="4" width="7.7109375" style="458" customWidth="1"/>
    <col min="5" max="5" width="0.7109375" style="458" customWidth="1"/>
    <col min="6" max="7" width="7" style="458" customWidth="1"/>
    <col min="8" max="9" width="7" style="541" customWidth="1"/>
    <col min="10" max="10" width="0.7109375" style="541" customWidth="1"/>
    <col min="11" max="14" width="7" style="541" customWidth="1"/>
    <col min="15" max="15" width="0.42578125" style="539" customWidth="1"/>
    <col min="16" max="16" width="16.5703125" style="539" customWidth="1"/>
    <col min="17" max="20" width="7" style="541" customWidth="1"/>
    <col min="21" max="21" width="0.7109375" style="541" customWidth="1"/>
    <col min="22" max="25" width="7" style="541" customWidth="1"/>
    <col min="26" max="26" width="0.7109375" style="541" customWidth="1"/>
    <col min="27" max="28" width="3.42578125" style="541" customWidth="1"/>
    <col min="29" max="31" width="6.85546875" style="541" customWidth="1"/>
    <col min="32" max="32" width="0.7109375" style="541" customWidth="1"/>
    <col min="33" max="36" width="7.7109375" style="541" customWidth="1"/>
    <col min="37" max="37" width="8.42578125" style="541" customWidth="1"/>
    <col min="38" max="38" width="9.140625" style="541" customWidth="1"/>
    <col min="39" max="39" width="9" style="541" customWidth="1"/>
    <col min="40" max="40" width="9.85546875" style="541" customWidth="1"/>
    <col min="41" max="46" width="8.85546875" style="541"/>
    <col min="47" max="16384" width="8.85546875" style="539"/>
  </cols>
  <sheetData>
    <row r="1" spans="1:46" ht="18.75" customHeight="1">
      <c r="A1" s="1060">
        <v>6</v>
      </c>
      <c r="B1" s="706" t="s">
        <v>574</v>
      </c>
      <c r="C1" s="547"/>
      <c r="D1" s="547"/>
      <c r="E1" s="547"/>
      <c r="F1" s="547"/>
      <c r="G1" s="547"/>
      <c r="H1" s="539"/>
      <c r="I1" s="539"/>
      <c r="J1" s="539"/>
      <c r="K1" s="539"/>
      <c r="L1" s="539"/>
      <c r="M1" s="539"/>
      <c r="N1" s="539"/>
    </row>
    <row r="2" spans="1:46" ht="18.75" customHeight="1">
      <c r="A2" s="1060"/>
      <c r="B2" s="707" t="s">
        <v>575</v>
      </c>
      <c r="C2" s="547"/>
      <c r="D2" s="547"/>
      <c r="E2" s="547"/>
      <c r="F2" s="547"/>
      <c r="G2" s="547"/>
      <c r="H2" s="539"/>
      <c r="I2" s="539"/>
      <c r="J2" s="539"/>
      <c r="K2" s="539"/>
      <c r="L2" s="539"/>
      <c r="M2" s="539"/>
      <c r="N2" s="539"/>
    </row>
    <row r="3" spans="1:46" ht="9" customHeight="1">
      <c r="D3" s="541"/>
      <c r="E3" s="541"/>
      <c r="F3" s="967"/>
      <c r="G3" s="707"/>
      <c r="H3" s="547"/>
      <c r="I3" s="547"/>
      <c r="J3" s="547"/>
      <c r="K3" s="547"/>
      <c r="L3" s="539"/>
      <c r="M3" s="539"/>
      <c r="N3" s="539"/>
      <c r="Q3" s="1156"/>
      <c r="V3" s="1156"/>
    </row>
    <row r="4" spans="1:46" s="541" customFormat="1" ht="20.25" customHeight="1" thickBot="1">
      <c r="A4" s="458"/>
      <c r="B4" s="744"/>
      <c r="C4" s="744"/>
      <c r="D4" s="744"/>
      <c r="E4" s="746"/>
      <c r="F4" s="458"/>
      <c r="G4" s="458"/>
      <c r="N4" s="1075" t="s">
        <v>540</v>
      </c>
      <c r="O4" s="1075"/>
      <c r="P4" s="1075"/>
      <c r="T4" s="847"/>
      <c r="Y4" s="847"/>
      <c r="AE4" s="1167"/>
      <c r="AF4" s="1167"/>
    </row>
    <row r="5" spans="1:46" s="541" customFormat="1" ht="5.0999999999999996" customHeight="1">
      <c r="A5" s="459"/>
      <c r="B5" s="459"/>
      <c r="C5" s="459"/>
      <c r="D5" s="459"/>
      <c r="E5" s="459"/>
      <c r="F5" s="459"/>
      <c r="G5" s="459"/>
      <c r="H5" s="542"/>
      <c r="I5" s="542"/>
      <c r="J5" s="542"/>
      <c r="K5" s="542"/>
      <c r="L5" s="542"/>
      <c r="M5" s="542"/>
      <c r="N5" s="542"/>
      <c r="O5" s="542"/>
      <c r="P5" s="543"/>
    </row>
    <row r="6" spans="1:46" ht="18" customHeight="1">
      <c r="A6" s="1067" t="s">
        <v>389</v>
      </c>
      <c r="B6" s="1067"/>
      <c r="C6" s="1067"/>
      <c r="D6" s="1067"/>
      <c r="E6" s="1067"/>
      <c r="F6" s="1067"/>
      <c r="G6" s="1067"/>
      <c r="H6" s="1067"/>
      <c r="I6" s="1067"/>
      <c r="J6" s="1067"/>
      <c r="K6" s="1067"/>
      <c r="L6" s="1067"/>
      <c r="M6" s="1067"/>
      <c r="N6" s="1067"/>
      <c r="O6" s="544"/>
      <c r="P6" s="748" t="s">
        <v>108</v>
      </c>
      <c r="Q6" s="748"/>
      <c r="R6" s="748"/>
      <c r="S6" s="748"/>
      <c r="T6" s="748"/>
      <c r="U6" s="117"/>
      <c r="V6" s="748"/>
      <c r="W6" s="748"/>
      <c r="X6" s="748"/>
      <c r="Y6" s="748"/>
      <c r="Z6" s="117"/>
      <c r="AA6" s="117"/>
      <c r="AB6" s="117"/>
      <c r="AC6" s="117"/>
      <c r="AD6" s="117"/>
      <c r="AE6" s="117"/>
      <c r="AF6" s="544"/>
      <c r="AG6" s="544"/>
      <c r="AH6" s="544"/>
      <c r="AI6" s="544"/>
      <c r="AJ6" s="544"/>
      <c r="AK6" s="544"/>
      <c r="AL6" s="544"/>
      <c r="AM6" s="544"/>
      <c r="AN6" s="544"/>
    </row>
    <row r="7" spans="1:46" ht="18" customHeight="1">
      <c r="A7" s="1076" t="s">
        <v>390</v>
      </c>
      <c r="B7" s="1076"/>
      <c r="C7" s="1076"/>
      <c r="D7" s="1076"/>
      <c r="E7" s="1076"/>
      <c r="F7" s="1076"/>
      <c r="G7" s="1076"/>
      <c r="H7" s="1076"/>
      <c r="I7" s="1076"/>
      <c r="J7" s="1076"/>
      <c r="K7" s="1076"/>
      <c r="L7" s="1076"/>
      <c r="M7" s="1076"/>
      <c r="N7" s="1076"/>
      <c r="O7" s="750"/>
      <c r="P7" s="749" t="s">
        <v>109</v>
      </c>
      <c r="Q7" s="749"/>
      <c r="R7" s="749"/>
      <c r="S7" s="749"/>
      <c r="T7" s="749"/>
      <c r="U7" s="1155"/>
      <c r="V7" s="749"/>
      <c r="W7" s="749"/>
      <c r="X7" s="749"/>
      <c r="Y7" s="749"/>
      <c r="Z7" s="1155"/>
      <c r="AA7" s="1155"/>
      <c r="AB7" s="1155"/>
      <c r="AC7" s="1155"/>
      <c r="AD7" s="1155"/>
      <c r="AE7" s="1155"/>
      <c r="AF7" s="750"/>
      <c r="AG7" s="750"/>
      <c r="AH7" s="750"/>
      <c r="AI7" s="750"/>
      <c r="AJ7" s="750"/>
      <c r="AK7" s="750"/>
      <c r="AL7" s="750"/>
      <c r="AM7" s="750"/>
      <c r="AN7" s="750"/>
    </row>
    <row r="8" spans="1:46" s="547" customFormat="1" ht="24.95" customHeight="1">
      <c r="A8" s="545">
        <v>2018</v>
      </c>
      <c r="B8" s="552"/>
      <c r="C8" s="545"/>
      <c r="D8" s="545"/>
      <c r="E8" s="969"/>
      <c r="F8" s="545">
        <v>2017</v>
      </c>
      <c r="G8" s="552"/>
      <c r="H8" s="545"/>
      <c r="I8" s="545"/>
      <c r="J8" s="546"/>
      <c r="K8" s="545">
        <v>2016</v>
      </c>
      <c r="L8" s="545"/>
      <c r="M8" s="545"/>
      <c r="N8" s="545"/>
      <c r="O8" s="751"/>
      <c r="P8" s="968"/>
      <c r="Q8" s="751"/>
      <c r="R8" s="751"/>
      <c r="S8" s="751"/>
      <c r="T8" s="751"/>
      <c r="U8" s="751"/>
      <c r="V8" s="751"/>
      <c r="W8" s="751"/>
      <c r="X8" s="751"/>
      <c r="Y8" s="751"/>
      <c r="Z8" s="751"/>
      <c r="AA8" s="751"/>
      <c r="AB8" s="751"/>
      <c r="AC8" s="751"/>
      <c r="AD8" s="751"/>
      <c r="AE8" s="751"/>
      <c r="AF8" s="751"/>
      <c r="AG8" s="751"/>
      <c r="AH8" s="751"/>
      <c r="AI8" s="751"/>
      <c r="AJ8" s="751"/>
      <c r="AK8" s="751"/>
      <c r="AL8" s="751"/>
      <c r="AM8" s="751"/>
      <c r="AN8" s="751"/>
      <c r="AO8" s="1156"/>
      <c r="AP8" s="1156"/>
      <c r="AQ8" s="1156"/>
      <c r="AR8" s="1156"/>
      <c r="AS8" s="1156"/>
      <c r="AT8" s="1156"/>
    </row>
    <row r="9" spans="1:46" s="547" customFormat="1" ht="24.95" customHeight="1" thickBot="1">
      <c r="A9" s="466" t="s">
        <v>177</v>
      </c>
      <c r="B9" s="466" t="s">
        <v>178</v>
      </c>
      <c r="C9" s="466" t="s">
        <v>175</v>
      </c>
      <c r="D9" s="466" t="s">
        <v>176</v>
      </c>
      <c r="E9" s="747"/>
      <c r="F9" s="466" t="s">
        <v>177</v>
      </c>
      <c r="G9" s="466" t="s">
        <v>178</v>
      </c>
      <c r="H9" s="466" t="s">
        <v>175</v>
      </c>
      <c r="I9" s="466" t="s">
        <v>176</v>
      </c>
      <c r="J9" s="690"/>
      <c r="K9" s="553" t="s">
        <v>177</v>
      </c>
      <c r="L9" s="553" t="s">
        <v>178</v>
      </c>
      <c r="M9" s="553" t="s">
        <v>175</v>
      </c>
      <c r="N9" s="553" t="s">
        <v>176</v>
      </c>
      <c r="O9" s="548"/>
      <c r="P9" s="968"/>
      <c r="Q9" s="690"/>
      <c r="R9" s="690"/>
      <c r="S9" s="690"/>
      <c r="T9" s="690"/>
      <c r="U9" s="690"/>
      <c r="V9" s="690"/>
      <c r="W9" s="690"/>
      <c r="X9" s="690"/>
      <c r="Y9" s="690"/>
      <c r="Z9" s="690"/>
      <c r="AA9" s="1168"/>
      <c r="AB9" s="1169"/>
      <c r="AC9" s="548"/>
      <c r="AD9" s="548"/>
      <c r="AE9" s="548"/>
      <c r="AF9" s="548"/>
      <c r="AG9" s="548"/>
      <c r="AH9" s="548"/>
      <c r="AI9" s="548"/>
      <c r="AJ9" s="548"/>
      <c r="AK9" s="548"/>
      <c r="AL9" s="548"/>
      <c r="AM9" s="548"/>
      <c r="AN9" s="548"/>
      <c r="AO9" s="1156"/>
      <c r="AP9" s="1156"/>
      <c r="AQ9" s="1156"/>
      <c r="AR9" s="1156"/>
      <c r="AS9" s="1156"/>
      <c r="AT9" s="1156"/>
    </row>
    <row r="10" spans="1:46" s="541" customFormat="1" ht="7.5" customHeight="1">
      <c r="A10" s="718"/>
      <c r="B10" s="718"/>
      <c r="C10" s="718"/>
      <c r="D10" s="718"/>
      <c r="E10" s="718"/>
      <c r="F10" s="718"/>
      <c r="G10" s="718"/>
      <c r="H10" s="718"/>
      <c r="I10" s="718"/>
      <c r="J10" s="719"/>
      <c r="K10" s="719"/>
      <c r="L10" s="719"/>
      <c r="M10" s="719"/>
      <c r="N10" s="719"/>
      <c r="O10" s="719"/>
      <c r="P10" s="720"/>
      <c r="Q10" s="548"/>
      <c r="R10" s="548"/>
      <c r="S10" s="548"/>
      <c r="T10" s="548"/>
      <c r="U10" s="548"/>
      <c r="V10" s="548"/>
      <c r="W10" s="548"/>
      <c r="X10" s="548"/>
      <c r="Y10" s="548"/>
      <c r="Z10" s="548"/>
      <c r="AA10" s="548"/>
      <c r="AB10" s="548"/>
      <c r="AC10" s="548"/>
      <c r="AD10" s="548"/>
      <c r="AE10" s="548"/>
      <c r="AF10" s="548"/>
      <c r="AG10" s="548"/>
      <c r="AH10" s="548"/>
      <c r="AI10" s="548"/>
      <c r="AJ10" s="548"/>
      <c r="AK10" s="548"/>
      <c r="AL10" s="548"/>
      <c r="AM10" s="548"/>
      <c r="AN10" s="548"/>
    </row>
    <row r="11" spans="1:46" s="549" customFormat="1" ht="33" customHeight="1">
      <c r="A11" s="468">
        <v>6672.9943139999996</v>
      </c>
      <c r="B11" s="468">
        <v>6814.6480842279998</v>
      </c>
      <c r="C11" s="468">
        <v>6571.9848806</v>
      </c>
      <c r="D11" s="468">
        <v>8348.7278040000001</v>
      </c>
      <c r="E11" s="468"/>
      <c r="F11" s="468">
        <v>6764.1916001899999</v>
      </c>
      <c r="G11" s="468">
        <v>5842.3508937900015</v>
      </c>
      <c r="H11" s="468">
        <v>5615.1977329999991</v>
      </c>
      <c r="I11" s="468">
        <v>6937.9940058399998</v>
      </c>
      <c r="J11" s="755"/>
      <c r="K11" s="755">
        <v>6783.0655190000007</v>
      </c>
      <c r="L11" s="755">
        <v>7128.6062380000003</v>
      </c>
      <c r="M11" s="755">
        <v>6730.5270363437503</v>
      </c>
      <c r="N11" s="755">
        <v>6906.5321990000002</v>
      </c>
      <c r="O11" s="665"/>
      <c r="P11" s="708" t="s">
        <v>114</v>
      </c>
      <c r="Q11" s="755"/>
      <c r="R11" s="755"/>
      <c r="S11" s="755"/>
      <c r="T11" s="755"/>
      <c r="U11" s="1032"/>
      <c r="V11" s="755"/>
      <c r="W11" s="755"/>
      <c r="X11" s="755"/>
      <c r="Y11" s="755"/>
      <c r="Z11" s="1032"/>
      <c r="AA11" s="1074"/>
      <c r="AB11" s="1077"/>
      <c r="AC11" s="1032"/>
      <c r="AD11" s="1032"/>
      <c r="AE11" s="1032"/>
      <c r="AF11" s="665"/>
      <c r="AG11" s="665"/>
      <c r="AH11" s="665"/>
      <c r="AI11" s="665"/>
      <c r="AJ11" s="665"/>
      <c r="AK11" s="665"/>
      <c r="AL11" s="665"/>
      <c r="AM11" s="665"/>
      <c r="AN11" s="665"/>
      <c r="AO11" s="1170"/>
      <c r="AP11" s="1170"/>
      <c r="AQ11" s="1170"/>
      <c r="AR11" s="1170"/>
      <c r="AS11" s="1170"/>
      <c r="AT11" s="1170"/>
    </row>
    <row r="12" spans="1:46" s="549" customFormat="1" ht="33" customHeight="1">
      <c r="A12" s="468">
        <v>569.72943999999995</v>
      </c>
      <c r="B12" s="468">
        <v>643.59265065</v>
      </c>
      <c r="C12" s="468">
        <v>835.55627800000002</v>
      </c>
      <c r="D12" s="468">
        <v>685.06641800000011</v>
      </c>
      <c r="E12" s="468"/>
      <c r="F12" s="468">
        <v>542.93675165000013</v>
      </c>
      <c r="G12" s="468">
        <v>552.49112811999987</v>
      </c>
      <c r="H12" s="468">
        <v>638.2110120000001</v>
      </c>
      <c r="I12" s="468">
        <v>1013.14115835</v>
      </c>
      <c r="J12" s="755"/>
      <c r="K12" s="755">
        <v>740.29375199999993</v>
      </c>
      <c r="L12" s="755">
        <v>760.63819000000001</v>
      </c>
      <c r="M12" s="755">
        <v>590.38662164062509</v>
      </c>
      <c r="N12" s="755">
        <v>730.72093900000016</v>
      </c>
      <c r="O12" s="550"/>
      <c r="P12" s="708" t="s">
        <v>115</v>
      </c>
      <c r="Q12" s="755"/>
      <c r="R12" s="755"/>
      <c r="S12" s="755"/>
      <c r="T12" s="755"/>
      <c r="U12" s="1032"/>
      <c r="V12" s="755"/>
      <c r="W12" s="755"/>
      <c r="X12" s="755"/>
      <c r="Y12" s="755"/>
      <c r="Z12" s="1032"/>
      <c r="AA12" s="1074"/>
      <c r="AB12" s="1077"/>
      <c r="AC12" s="1032"/>
      <c r="AD12" s="1032"/>
      <c r="AE12" s="1032"/>
      <c r="AF12" s="550"/>
      <c r="AG12" s="550"/>
      <c r="AH12" s="550"/>
      <c r="AI12" s="550"/>
      <c r="AJ12" s="550"/>
      <c r="AK12" s="550"/>
      <c r="AL12" s="550"/>
      <c r="AM12" s="550"/>
      <c r="AN12" s="550"/>
      <c r="AO12" s="1170"/>
      <c r="AP12" s="1170"/>
      <c r="AQ12" s="1170"/>
      <c r="AR12" s="1170"/>
      <c r="AS12" s="1170"/>
      <c r="AT12" s="1170"/>
    </row>
    <row r="13" spans="1:46" s="549" customFormat="1" ht="33" customHeight="1">
      <c r="A13" s="468">
        <v>245.87330200000002</v>
      </c>
      <c r="B13" s="468">
        <v>318.80728519999997</v>
      </c>
      <c r="C13" s="468">
        <v>296.38842299999993</v>
      </c>
      <c r="D13" s="468">
        <v>192.571552</v>
      </c>
      <c r="E13" s="468"/>
      <c r="F13" s="468">
        <v>288.99715678000001</v>
      </c>
      <c r="G13" s="468">
        <v>512.80797415000006</v>
      </c>
      <c r="H13" s="468">
        <v>550.62382400000001</v>
      </c>
      <c r="I13" s="468">
        <v>354.64652240000004</v>
      </c>
      <c r="J13" s="755"/>
      <c r="K13" s="755">
        <v>510.63532999999995</v>
      </c>
      <c r="L13" s="755">
        <v>483.369078</v>
      </c>
      <c r="M13" s="755">
        <v>409.39555774999997</v>
      </c>
      <c r="N13" s="755">
        <v>386.22842400000002</v>
      </c>
      <c r="O13" s="550"/>
      <c r="P13" s="708" t="s">
        <v>116</v>
      </c>
      <c r="Q13" s="755"/>
      <c r="R13" s="755"/>
      <c r="S13" s="755"/>
      <c r="T13" s="755"/>
      <c r="U13" s="1032"/>
      <c r="V13" s="755"/>
      <c r="W13" s="755"/>
      <c r="X13" s="755"/>
      <c r="Y13" s="755"/>
      <c r="Z13" s="1032"/>
      <c r="AA13" s="1074"/>
      <c r="AB13" s="1077"/>
      <c r="AC13" s="1032"/>
      <c r="AD13" s="1032"/>
      <c r="AE13" s="1032"/>
      <c r="AF13" s="550"/>
      <c r="AG13" s="550"/>
      <c r="AH13" s="550"/>
      <c r="AI13" s="550"/>
      <c r="AJ13" s="550"/>
      <c r="AK13" s="550"/>
      <c r="AL13" s="550"/>
      <c r="AM13" s="550"/>
      <c r="AN13" s="550"/>
      <c r="AO13" s="1170"/>
      <c r="AP13" s="1170"/>
      <c r="AQ13" s="1170"/>
      <c r="AR13" s="1170"/>
      <c r="AS13" s="1170"/>
      <c r="AT13" s="1170"/>
    </row>
    <row r="14" spans="1:46" s="549" customFormat="1" ht="33" customHeight="1">
      <c r="A14" s="468">
        <v>1421.4708999999998</v>
      </c>
      <c r="B14" s="468">
        <v>773.09213047000003</v>
      </c>
      <c r="C14" s="468">
        <v>951.23120580000034</v>
      </c>
      <c r="D14" s="468">
        <v>1228.0461829999999</v>
      </c>
      <c r="E14" s="468"/>
      <c r="F14" s="468">
        <v>1674.4940918749999</v>
      </c>
      <c r="G14" s="468">
        <v>1160.9344133600002</v>
      </c>
      <c r="H14" s="468">
        <v>1573.4599920000001</v>
      </c>
      <c r="I14" s="468">
        <v>813.51807575000009</v>
      </c>
      <c r="J14" s="755"/>
      <c r="K14" s="755">
        <v>802.63704600000005</v>
      </c>
      <c r="L14" s="755">
        <v>612.4706900000001</v>
      </c>
      <c r="M14" s="755">
        <v>479.16761560742191</v>
      </c>
      <c r="N14" s="755">
        <v>518.40027599999996</v>
      </c>
      <c r="O14" s="550"/>
      <c r="P14" s="708" t="s">
        <v>117</v>
      </c>
      <c r="Q14" s="755"/>
      <c r="R14" s="755"/>
      <c r="S14" s="755"/>
      <c r="T14" s="755"/>
      <c r="U14" s="1032"/>
      <c r="V14" s="755"/>
      <c r="W14" s="755"/>
      <c r="X14" s="755"/>
      <c r="Y14" s="755"/>
      <c r="Z14" s="1032"/>
      <c r="AA14" s="1074"/>
      <c r="AB14" s="1077"/>
      <c r="AC14" s="1032"/>
      <c r="AD14" s="1032"/>
      <c r="AE14" s="1032"/>
      <c r="AF14" s="550"/>
      <c r="AG14" s="550"/>
      <c r="AH14" s="550"/>
      <c r="AI14" s="550"/>
      <c r="AJ14" s="550"/>
      <c r="AK14" s="550"/>
      <c r="AL14" s="550"/>
      <c r="AM14" s="550"/>
      <c r="AN14" s="550"/>
      <c r="AO14" s="1170"/>
      <c r="AP14" s="1170"/>
      <c r="AQ14" s="1170"/>
      <c r="AR14" s="1170"/>
      <c r="AS14" s="1170"/>
      <c r="AT14" s="1170"/>
    </row>
    <row r="15" spans="1:46" s="549" customFormat="1" ht="33" customHeight="1">
      <c r="A15" s="468">
        <v>1673.5955670000001</v>
      </c>
      <c r="B15" s="468">
        <v>1905.8772559600002</v>
      </c>
      <c r="C15" s="468">
        <v>1931.7719107999999</v>
      </c>
      <c r="D15" s="468">
        <v>1140.5450600000001</v>
      </c>
      <c r="E15" s="468"/>
      <c r="F15" s="468">
        <v>1433.3807242500002</v>
      </c>
      <c r="G15" s="468">
        <v>1576.8876145200002</v>
      </c>
      <c r="H15" s="468">
        <v>1583.6416680000002</v>
      </c>
      <c r="I15" s="468">
        <v>845.90555099000017</v>
      </c>
      <c r="J15" s="755"/>
      <c r="K15" s="755">
        <v>1191.6438539999999</v>
      </c>
      <c r="L15" s="755">
        <v>1088.0879479999999</v>
      </c>
      <c r="M15" s="755">
        <v>1174.6975606992187</v>
      </c>
      <c r="N15" s="755">
        <v>961.76439800000003</v>
      </c>
      <c r="O15" s="550"/>
      <c r="P15" s="708" t="s">
        <v>118</v>
      </c>
      <c r="Q15" s="755"/>
      <c r="R15" s="755"/>
      <c r="S15" s="755"/>
      <c r="T15" s="755"/>
      <c r="U15" s="1032"/>
      <c r="V15" s="755"/>
      <c r="W15" s="755"/>
      <c r="X15" s="755"/>
      <c r="Y15" s="755"/>
      <c r="Z15" s="1032"/>
      <c r="AA15" s="1074"/>
      <c r="AB15" s="1077"/>
      <c r="AC15" s="1032"/>
      <c r="AD15" s="1032"/>
      <c r="AE15" s="1032"/>
      <c r="AF15" s="550"/>
      <c r="AG15" s="550"/>
      <c r="AH15" s="550"/>
      <c r="AI15" s="550"/>
      <c r="AJ15" s="550"/>
      <c r="AK15" s="550"/>
      <c r="AL15" s="550"/>
      <c r="AM15" s="550"/>
      <c r="AN15" s="550"/>
      <c r="AO15" s="1170"/>
      <c r="AP15" s="1170"/>
      <c r="AQ15" s="1170"/>
      <c r="AR15" s="1170"/>
      <c r="AS15" s="1170"/>
      <c r="AT15" s="1170"/>
    </row>
    <row r="16" spans="1:46" s="549" customFormat="1" ht="33" customHeight="1">
      <c r="A16" s="468">
        <v>1241.9186719999998</v>
      </c>
      <c r="B16" s="468">
        <v>1366.6319049639997</v>
      </c>
      <c r="C16" s="468">
        <v>1535.4768118</v>
      </c>
      <c r="D16" s="468">
        <v>1570.292087</v>
      </c>
      <c r="E16" s="468"/>
      <c r="F16" s="468">
        <v>2161.9811140200004</v>
      </c>
      <c r="G16" s="468">
        <v>2279.4134499600004</v>
      </c>
      <c r="H16" s="468">
        <v>1938.5256760000002</v>
      </c>
      <c r="I16" s="468">
        <v>1570.9338791299997</v>
      </c>
      <c r="J16" s="755"/>
      <c r="K16" s="755">
        <v>1648.1827530000003</v>
      </c>
      <c r="L16" s="755">
        <v>1628.598978</v>
      </c>
      <c r="M16" s="755">
        <v>1498.8744423749999</v>
      </c>
      <c r="N16" s="755">
        <v>1714.7580990000001</v>
      </c>
      <c r="O16" s="550"/>
      <c r="P16" s="708" t="s">
        <v>119</v>
      </c>
      <c r="Q16" s="755"/>
      <c r="R16" s="755"/>
      <c r="S16" s="755"/>
      <c r="T16" s="755"/>
      <c r="U16" s="1032"/>
      <c r="V16" s="755"/>
      <c r="W16" s="755"/>
      <c r="X16" s="755"/>
      <c r="Y16" s="755"/>
      <c r="Z16" s="1032"/>
      <c r="AA16" s="1074"/>
      <c r="AB16" s="1077"/>
      <c r="AC16" s="1032"/>
      <c r="AD16" s="1032"/>
      <c r="AE16" s="1032"/>
      <c r="AF16" s="665"/>
      <c r="AG16" s="550"/>
      <c r="AH16" s="550"/>
      <c r="AI16" s="550"/>
      <c r="AJ16" s="550"/>
      <c r="AK16" s="550"/>
      <c r="AL16" s="550"/>
      <c r="AM16" s="550"/>
      <c r="AN16" s="550"/>
      <c r="AO16" s="1170"/>
      <c r="AP16" s="1170"/>
      <c r="AQ16" s="1170"/>
      <c r="AR16" s="1170"/>
      <c r="AS16" s="1170"/>
      <c r="AT16" s="1170"/>
    </row>
    <row r="17" spans="1:46" s="549" customFormat="1" ht="33" customHeight="1">
      <c r="A17" s="468">
        <v>1697.8159859999998</v>
      </c>
      <c r="B17" s="468">
        <v>1433.2151778899999</v>
      </c>
      <c r="C17" s="468">
        <v>1038.9975248000001</v>
      </c>
      <c r="D17" s="468">
        <v>1222.1507280000001</v>
      </c>
      <c r="E17" s="468"/>
      <c r="F17" s="468">
        <v>858.23057632000007</v>
      </c>
      <c r="G17" s="468">
        <v>975.89880682000012</v>
      </c>
      <c r="H17" s="468">
        <v>937.71167100000002</v>
      </c>
      <c r="I17" s="468">
        <v>1042.47793985</v>
      </c>
      <c r="J17" s="755"/>
      <c r="K17" s="755">
        <v>1245.440979</v>
      </c>
      <c r="L17" s="755">
        <v>1343.9320829999999</v>
      </c>
      <c r="M17" s="755">
        <v>1316.9161474375001</v>
      </c>
      <c r="N17" s="755">
        <v>1657.1284000000001</v>
      </c>
      <c r="O17" s="550"/>
      <c r="P17" s="708" t="s">
        <v>120</v>
      </c>
      <c r="Q17" s="755"/>
      <c r="R17" s="755"/>
      <c r="S17" s="755"/>
      <c r="T17" s="755"/>
      <c r="U17" s="1032"/>
      <c r="V17" s="755"/>
      <c r="W17" s="755"/>
      <c r="X17" s="755"/>
      <c r="Y17" s="755"/>
      <c r="Z17" s="1032"/>
      <c r="AA17" s="1074"/>
      <c r="AB17" s="1077"/>
      <c r="AC17" s="1032"/>
      <c r="AD17" s="1032"/>
      <c r="AE17" s="1032"/>
      <c r="AF17" s="665"/>
      <c r="AG17" s="665"/>
      <c r="AH17" s="550"/>
      <c r="AI17" s="665"/>
      <c r="AJ17" s="550"/>
      <c r="AK17" s="550"/>
      <c r="AL17" s="550"/>
      <c r="AM17" s="550"/>
      <c r="AN17" s="550"/>
      <c r="AO17" s="1170"/>
      <c r="AP17" s="1170"/>
      <c r="AQ17" s="1170"/>
      <c r="AR17" s="1170"/>
      <c r="AS17" s="1170"/>
      <c r="AT17" s="1170"/>
    </row>
    <row r="18" spans="1:46" s="549" customFormat="1" ht="33" customHeight="1">
      <c r="A18" s="468">
        <v>54.226315</v>
      </c>
      <c r="B18" s="468">
        <v>66.991319599999997</v>
      </c>
      <c r="C18" s="468">
        <v>96.189560600000007</v>
      </c>
      <c r="D18" s="468">
        <v>69.474441999999996</v>
      </c>
      <c r="E18" s="468"/>
      <c r="F18" s="468">
        <v>51.638597240000003</v>
      </c>
      <c r="G18" s="468">
        <v>75.292212460000016</v>
      </c>
      <c r="H18" s="468">
        <v>39.496075000000005</v>
      </c>
      <c r="I18" s="468">
        <v>60.860683000000002</v>
      </c>
      <c r="J18" s="755"/>
      <c r="K18" s="755">
        <v>44.381194999999998</v>
      </c>
      <c r="L18" s="755">
        <v>61.928197999999995</v>
      </c>
      <c r="M18" s="755">
        <v>81.111929468749992</v>
      </c>
      <c r="N18" s="755">
        <v>142.68997100000001</v>
      </c>
      <c r="O18" s="550"/>
      <c r="P18" s="708" t="s">
        <v>121</v>
      </c>
      <c r="Q18" s="755"/>
      <c r="R18" s="755"/>
      <c r="S18" s="755"/>
      <c r="T18" s="755"/>
      <c r="U18" s="1032"/>
      <c r="V18" s="755"/>
      <c r="W18" s="755"/>
      <c r="X18" s="755"/>
      <c r="Y18" s="755"/>
      <c r="Z18" s="1032"/>
      <c r="AA18" s="1074"/>
      <c r="AB18" s="1077"/>
      <c r="AC18" s="1032"/>
      <c r="AD18" s="1032"/>
      <c r="AE18" s="1032"/>
      <c r="AF18" s="550"/>
      <c r="AG18" s="550"/>
      <c r="AH18" s="550"/>
      <c r="AI18" s="550"/>
      <c r="AJ18" s="550"/>
      <c r="AK18" s="550"/>
      <c r="AL18" s="550"/>
      <c r="AM18" s="550"/>
      <c r="AN18" s="550"/>
      <c r="AO18" s="1170"/>
      <c r="AP18" s="1170"/>
      <c r="AQ18" s="1170"/>
      <c r="AR18" s="1170"/>
      <c r="AS18" s="1170"/>
      <c r="AT18" s="1170"/>
    </row>
    <row r="19" spans="1:46" s="549" customFormat="1" ht="33" customHeight="1">
      <c r="A19" s="468">
        <v>1665.5799259999999</v>
      </c>
      <c r="B19" s="468">
        <v>1627.9141840020002</v>
      </c>
      <c r="C19" s="468">
        <v>1567.778172</v>
      </c>
      <c r="D19" s="468">
        <v>1713.4672849999999</v>
      </c>
      <c r="E19" s="468"/>
      <c r="F19" s="468">
        <v>1460.7439673149997</v>
      </c>
      <c r="G19" s="468">
        <v>1735.5934850499998</v>
      </c>
      <c r="H19" s="468">
        <v>1580.8201199999999</v>
      </c>
      <c r="I19" s="468">
        <v>1620.2713555099999</v>
      </c>
      <c r="J19" s="755"/>
      <c r="K19" s="755">
        <v>1736.809119</v>
      </c>
      <c r="L19" s="755">
        <v>1637.7419650000002</v>
      </c>
      <c r="M19" s="755">
        <v>1624.2884601406251</v>
      </c>
      <c r="N19" s="755">
        <v>1747.681773</v>
      </c>
      <c r="O19" s="665"/>
      <c r="P19" s="708" t="s">
        <v>122</v>
      </c>
      <c r="Q19" s="755"/>
      <c r="R19" s="755"/>
      <c r="S19" s="755"/>
      <c r="T19" s="755"/>
      <c r="U19" s="1032"/>
      <c r="V19" s="755"/>
      <c r="W19" s="755"/>
      <c r="X19" s="755"/>
      <c r="Y19" s="755"/>
      <c r="Z19" s="1032"/>
      <c r="AA19" s="1074"/>
      <c r="AB19" s="1077"/>
      <c r="AC19" s="1032"/>
      <c r="AD19" s="1032"/>
      <c r="AE19" s="1032"/>
      <c r="AF19" s="665"/>
      <c r="AG19" s="665"/>
      <c r="AH19" s="665"/>
      <c r="AI19" s="665"/>
      <c r="AJ19" s="665"/>
      <c r="AK19" s="665"/>
      <c r="AL19" s="665"/>
      <c r="AM19" s="550"/>
      <c r="AN19" s="665"/>
      <c r="AO19" s="1170"/>
      <c r="AP19" s="1170"/>
      <c r="AQ19" s="1170"/>
      <c r="AR19" s="1170"/>
      <c r="AS19" s="1170"/>
      <c r="AT19" s="1170"/>
    </row>
    <row r="20" spans="1:46" s="549" customFormat="1" ht="33" customHeight="1">
      <c r="A20" s="468">
        <v>1776.8257920000001</v>
      </c>
      <c r="B20" s="468">
        <v>1815.7195425560001</v>
      </c>
      <c r="C20" s="468">
        <v>1689.5754477999997</v>
      </c>
      <c r="D20" s="468">
        <v>1616.6616529999999</v>
      </c>
      <c r="E20" s="468"/>
      <c r="F20" s="468">
        <v>1623.92247245</v>
      </c>
      <c r="G20" s="468">
        <v>1437.0819411399998</v>
      </c>
      <c r="H20" s="468">
        <v>1249.058221</v>
      </c>
      <c r="I20" s="468">
        <v>1118.11200418</v>
      </c>
      <c r="J20" s="755"/>
      <c r="K20" s="755">
        <v>1204.1644779999999</v>
      </c>
      <c r="L20" s="755">
        <v>1608.9493789999999</v>
      </c>
      <c r="M20" s="755">
        <v>1477.707072125</v>
      </c>
      <c r="N20" s="755">
        <v>1292.4140830000001</v>
      </c>
      <c r="O20" s="665"/>
      <c r="P20" s="708" t="s">
        <v>123</v>
      </c>
      <c r="Q20" s="755"/>
      <c r="R20" s="755"/>
      <c r="S20" s="755"/>
      <c r="T20" s="755"/>
      <c r="U20" s="1032"/>
      <c r="V20" s="755"/>
      <c r="W20" s="755"/>
      <c r="X20" s="755"/>
      <c r="Y20" s="755"/>
      <c r="Z20" s="1032"/>
      <c r="AA20" s="1074"/>
      <c r="AB20" s="1077"/>
      <c r="AC20" s="1032"/>
      <c r="AD20" s="1032"/>
      <c r="AE20" s="1032"/>
      <c r="AF20" s="722"/>
      <c r="AG20" s="665"/>
      <c r="AH20" s="665"/>
      <c r="AI20" s="665"/>
      <c r="AJ20" s="665"/>
      <c r="AK20" s="665"/>
      <c r="AL20" s="665"/>
      <c r="AM20" s="665"/>
      <c r="AN20" s="665"/>
      <c r="AO20" s="1170"/>
      <c r="AP20" s="1170"/>
      <c r="AQ20" s="1170"/>
      <c r="AR20" s="1170"/>
      <c r="AS20" s="1170"/>
      <c r="AT20" s="1170"/>
    </row>
    <row r="21" spans="1:46" s="549" customFormat="1" ht="33" customHeight="1">
      <c r="A21" s="468">
        <v>3380.3766650000002</v>
      </c>
      <c r="B21" s="468">
        <v>3461.4038229810999</v>
      </c>
      <c r="C21" s="468">
        <v>3255.3695736000004</v>
      </c>
      <c r="D21" s="468">
        <v>2870.5575239999998</v>
      </c>
      <c r="E21" s="468"/>
      <c r="F21" s="468">
        <v>2740.4804438800002</v>
      </c>
      <c r="G21" s="468">
        <v>2586.34014015</v>
      </c>
      <c r="H21" s="468">
        <v>3528.3928390000001</v>
      </c>
      <c r="I21" s="468">
        <v>2849.968296340001</v>
      </c>
      <c r="J21" s="755"/>
      <c r="K21" s="755">
        <v>2647.3753310000002</v>
      </c>
      <c r="L21" s="755">
        <v>2154.0345900000002</v>
      </c>
      <c r="M21" s="755">
        <v>2040.8931512890626</v>
      </c>
      <c r="N21" s="755">
        <v>2005.289644</v>
      </c>
      <c r="O21" s="665"/>
      <c r="P21" s="708" t="s">
        <v>124</v>
      </c>
      <c r="Q21" s="755"/>
      <c r="R21" s="755"/>
      <c r="S21" s="755"/>
      <c r="T21" s="755"/>
      <c r="U21" s="1032"/>
      <c r="V21" s="755"/>
      <c r="W21" s="755"/>
      <c r="X21" s="755"/>
      <c r="Y21" s="755"/>
      <c r="Z21" s="1032"/>
      <c r="AA21" s="1074"/>
      <c r="AB21" s="1077"/>
      <c r="AC21" s="1032"/>
      <c r="AD21" s="1032"/>
      <c r="AE21" s="1032"/>
      <c r="AF21" s="665"/>
      <c r="AG21" s="665"/>
      <c r="AH21" s="665"/>
      <c r="AI21" s="665"/>
      <c r="AJ21" s="665"/>
      <c r="AK21" s="665"/>
      <c r="AL21" s="665"/>
      <c r="AM21" s="665"/>
      <c r="AN21" s="665"/>
      <c r="AO21" s="1170"/>
      <c r="AP21" s="1170"/>
      <c r="AQ21" s="1170"/>
      <c r="AR21" s="1170"/>
      <c r="AS21" s="1170"/>
      <c r="AT21" s="1170"/>
    </row>
    <row r="22" spans="1:46" s="549" customFormat="1" ht="33" customHeight="1">
      <c r="A22" s="468">
        <v>8070.6001610000003</v>
      </c>
      <c r="B22" s="468">
        <v>8256.0526289320005</v>
      </c>
      <c r="C22" s="468">
        <v>8152.3075220000019</v>
      </c>
      <c r="D22" s="468">
        <v>7486.3679750000001</v>
      </c>
      <c r="E22" s="468"/>
      <c r="F22" s="468">
        <v>7809.1677910900007</v>
      </c>
      <c r="G22" s="468">
        <v>8042.4500432399973</v>
      </c>
      <c r="H22" s="468">
        <v>7318.7180170000001</v>
      </c>
      <c r="I22" s="468">
        <v>8340.9525812700012</v>
      </c>
      <c r="J22" s="755"/>
      <c r="K22" s="468">
        <v>7143.8647330000013</v>
      </c>
      <c r="L22" s="755">
        <v>6988.3017199999995</v>
      </c>
      <c r="M22" s="755">
        <v>6908.2198486093748</v>
      </c>
      <c r="N22" s="755">
        <v>6739.0408159999997</v>
      </c>
      <c r="O22" s="665"/>
      <c r="P22" s="708" t="s">
        <v>125</v>
      </c>
      <c r="Q22" s="468"/>
      <c r="R22" s="755"/>
      <c r="S22" s="755"/>
      <c r="T22" s="755"/>
      <c r="U22" s="1032"/>
      <c r="V22" s="468"/>
      <c r="W22" s="755"/>
      <c r="X22" s="755"/>
      <c r="Y22" s="755"/>
      <c r="Z22" s="1032"/>
      <c r="AA22" s="1074"/>
      <c r="AB22" s="1077"/>
      <c r="AC22" s="1032"/>
      <c r="AD22" s="1032"/>
      <c r="AE22" s="1032"/>
      <c r="AF22" s="665"/>
      <c r="AG22" s="665"/>
      <c r="AH22" s="665"/>
      <c r="AI22" s="665"/>
      <c r="AJ22" s="665"/>
      <c r="AK22" s="665"/>
      <c r="AL22" s="665"/>
      <c r="AM22" s="665"/>
      <c r="AN22" s="665"/>
      <c r="AO22" s="1170"/>
      <c r="AP22" s="1170"/>
      <c r="AQ22" s="1170"/>
      <c r="AR22" s="1170"/>
      <c r="AS22" s="1170"/>
      <c r="AT22" s="1170"/>
    </row>
    <row r="23" spans="1:46" s="549" customFormat="1" ht="33" customHeight="1">
      <c r="A23" s="468">
        <v>756.0458460000001</v>
      </c>
      <c r="B23" s="468">
        <v>700.92828647999988</v>
      </c>
      <c r="C23" s="468">
        <v>703.5493641999999</v>
      </c>
      <c r="D23" s="468">
        <v>932.26043700000002</v>
      </c>
      <c r="E23" s="468"/>
      <c r="F23" s="468">
        <v>672.02987061499994</v>
      </c>
      <c r="G23" s="468">
        <v>1028.48168467</v>
      </c>
      <c r="H23" s="468">
        <v>812.06961000000001</v>
      </c>
      <c r="I23" s="468">
        <v>793.03539434000015</v>
      </c>
      <c r="J23" s="755"/>
      <c r="K23" s="755">
        <v>508.91223099999996</v>
      </c>
      <c r="L23" s="755">
        <v>541.32954900000004</v>
      </c>
      <c r="M23" s="755">
        <v>560.68216970312506</v>
      </c>
      <c r="N23" s="755">
        <v>673.76332500000012</v>
      </c>
      <c r="O23" s="550"/>
      <c r="P23" s="708" t="s">
        <v>126</v>
      </c>
      <c r="Q23" s="755"/>
      <c r="R23" s="755"/>
      <c r="S23" s="755"/>
      <c r="T23" s="755"/>
      <c r="U23" s="1032"/>
      <c r="V23" s="755"/>
      <c r="W23" s="755"/>
      <c r="X23" s="755"/>
      <c r="Y23" s="755"/>
      <c r="Z23" s="1032"/>
      <c r="AA23" s="1074"/>
      <c r="AB23" s="1077"/>
      <c r="AC23" s="1032"/>
      <c r="AD23" s="1032"/>
      <c r="AE23" s="1032"/>
      <c r="AF23" s="550"/>
      <c r="AG23" s="550"/>
      <c r="AH23" s="550"/>
      <c r="AI23" s="550"/>
      <c r="AJ23" s="550"/>
      <c r="AK23" s="550"/>
      <c r="AL23" s="550"/>
      <c r="AM23" s="550"/>
      <c r="AN23" s="550"/>
      <c r="AO23" s="1170"/>
      <c r="AP23" s="1170"/>
      <c r="AQ23" s="1170"/>
      <c r="AR23" s="1170"/>
      <c r="AS23" s="1170"/>
      <c r="AT23" s="1170"/>
    </row>
    <row r="24" spans="1:46" s="549" customFormat="1" ht="45" customHeight="1">
      <c r="A24" s="468">
        <v>7283.9964250000012</v>
      </c>
      <c r="B24" s="468">
        <v>7102.6078750240004</v>
      </c>
      <c r="C24" s="468">
        <v>6998.5220397999992</v>
      </c>
      <c r="D24" s="468">
        <v>8047.741372559999</v>
      </c>
      <c r="E24" s="468"/>
      <c r="F24" s="468">
        <v>6995.7603569449993</v>
      </c>
      <c r="G24" s="468">
        <v>6688.9780276999991</v>
      </c>
      <c r="H24" s="468">
        <v>6459.1579460000003</v>
      </c>
      <c r="I24" s="468">
        <v>7691.6463112399997</v>
      </c>
      <c r="J24" s="755"/>
      <c r="K24" s="755">
        <v>6352.1615590000001</v>
      </c>
      <c r="L24" s="755">
        <v>5872.0041200000005</v>
      </c>
      <c r="M24" s="755">
        <v>5534.405911679688</v>
      </c>
      <c r="N24" s="755">
        <v>6464.7580399999997</v>
      </c>
      <c r="O24" s="665"/>
      <c r="P24" s="708" t="s">
        <v>504</v>
      </c>
      <c r="Q24" s="755"/>
      <c r="R24" s="755"/>
      <c r="S24" s="755"/>
      <c r="T24" s="755"/>
      <c r="U24" s="1032"/>
      <c r="V24" s="755"/>
      <c r="W24" s="755"/>
      <c r="X24" s="755"/>
      <c r="Y24" s="755"/>
      <c r="Z24" s="1032"/>
      <c r="AA24" s="1074"/>
      <c r="AB24" s="1077"/>
      <c r="AC24" s="1032"/>
      <c r="AD24" s="1032"/>
      <c r="AE24" s="1032"/>
      <c r="AF24" s="665"/>
      <c r="AG24" s="665"/>
      <c r="AH24" s="665"/>
      <c r="AI24" s="665"/>
      <c r="AJ24" s="665"/>
      <c r="AK24" s="665"/>
      <c r="AL24" s="665"/>
      <c r="AM24" s="665"/>
      <c r="AN24" s="665"/>
      <c r="AO24" s="1170"/>
      <c r="AP24" s="1170"/>
      <c r="AQ24" s="1170"/>
      <c r="AR24" s="1170"/>
      <c r="AS24" s="1170"/>
      <c r="AT24" s="1170"/>
    </row>
    <row r="25" spans="1:46" s="547" customFormat="1" ht="33" customHeight="1" thickBot="1">
      <c r="A25" s="469">
        <v>36511.049310999995</v>
      </c>
      <c r="B25" s="469">
        <v>36287.482148937102</v>
      </c>
      <c r="C25" s="469">
        <v>35624.698714800004</v>
      </c>
      <c r="D25" s="469">
        <v>37123.930520560003</v>
      </c>
      <c r="E25" s="469"/>
      <c r="F25" s="469">
        <v>35077.955514619993</v>
      </c>
      <c r="G25" s="469">
        <v>34495.001815130003</v>
      </c>
      <c r="H25" s="469">
        <v>33825.084404000001</v>
      </c>
      <c r="I25" s="469">
        <v>35053.463758190002</v>
      </c>
      <c r="J25" s="666"/>
      <c r="K25" s="666">
        <v>32559.567879000002</v>
      </c>
      <c r="L25" s="666">
        <v>31909.992726</v>
      </c>
      <c r="M25" s="666">
        <v>30427.273524869142</v>
      </c>
      <c r="N25" s="666">
        <v>31941.170386999998</v>
      </c>
      <c r="O25" s="666"/>
      <c r="P25" s="709" t="s">
        <v>179</v>
      </c>
      <c r="Q25" s="1171"/>
      <c r="R25" s="1171"/>
      <c r="S25" s="1171"/>
      <c r="T25" s="1171"/>
      <c r="U25" s="1172"/>
      <c r="V25" s="1171"/>
      <c r="W25" s="1171"/>
      <c r="X25" s="1171"/>
      <c r="Y25" s="1171"/>
      <c r="Z25" s="1172"/>
      <c r="AA25" s="1173"/>
      <c r="AB25" s="1174"/>
      <c r="AC25" s="1172"/>
      <c r="AD25" s="1172"/>
      <c r="AE25" s="1172"/>
      <c r="AF25" s="1172"/>
      <c r="AG25" s="1171"/>
      <c r="AH25" s="1171"/>
      <c r="AI25" s="1171"/>
      <c r="AJ25" s="1171"/>
      <c r="AK25" s="1171"/>
      <c r="AL25" s="1171"/>
      <c r="AM25" s="1171"/>
      <c r="AN25" s="1171"/>
      <c r="AO25" s="1156"/>
      <c r="AP25" s="1156"/>
      <c r="AQ25" s="1156"/>
      <c r="AR25" s="1156"/>
      <c r="AS25" s="1156"/>
      <c r="AT25" s="1156"/>
    </row>
    <row r="26" spans="1:46" ht="5.25" customHeight="1">
      <c r="O26" s="541"/>
      <c r="P26" s="541"/>
    </row>
    <row r="27" spans="1:46">
      <c r="A27" s="731" t="s">
        <v>541</v>
      </c>
      <c r="B27" s="539"/>
      <c r="C27" s="539"/>
      <c r="D27" s="539"/>
      <c r="E27" s="539"/>
      <c r="F27" s="735"/>
      <c r="G27" s="733"/>
      <c r="H27" s="733"/>
      <c r="I27" s="733"/>
      <c r="J27" s="733"/>
      <c r="K27" s="464"/>
      <c r="L27" s="464"/>
      <c r="M27" s="734"/>
      <c r="N27" s="734"/>
      <c r="Q27" s="464"/>
      <c r="R27" s="464"/>
      <c r="S27" s="1175"/>
      <c r="T27" s="1175"/>
      <c r="U27" s="1175"/>
      <c r="V27" s="464"/>
      <c r="W27" s="464"/>
      <c r="X27" s="1175"/>
      <c r="Y27" s="1175"/>
      <c r="Z27" s="1175"/>
      <c r="AA27" s="1175"/>
      <c r="AB27" s="1175"/>
      <c r="AC27" s="1175"/>
      <c r="AD27" s="1176"/>
      <c r="AE27" s="1176"/>
      <c r="AF27" s="1176"/>
    </row>
    <row r="28" spans="1:46">
      <c r="A28" s="464"/>
      <c r="B28" s="464"/>
    </row>
    <row r="29" spans="1:46">
      <c r="A29" s="464"/>
      <c r="B29" s="464"/>
      <c r="C29" s="463"/>
      <c r="D29" s="465"/>
      <c r="E29" s="465"/>
      <c r="F29" s="465"/>
      <c r="G29" s="465"/>
      <c r="H29" s="555"/>
      <c r="I29" s="555"/>
      <c r="J29" s="555"/>
      <c r="K29" s="555"/>
      <c r="Q29" s="555"/>
      <c r="V29" s="555"/>
    </row>
    <row r="30" spans="1:46">
      <c r="A30" s="464"/>
      <c r="B30" s="464"/>
      <c r="P30" s="551"/>
      <c r="AK30" s="555"/>
      <c r="AL30" s="555"/>
      <c r="AM30" s="555"/>
      <c r="AN30" s="555"/>
    </row>
    <row r="31" spans="1:46">
      <c r="A31" s="464"/>
      <c r="B31" s="464"/>
    </row>
    <row r="45" ht="9.75" customHeight="1"/>
  </sheetData>
  <mergeCells count="20">
    <mergeCell ref="AA24:AB24"/>
    <mergeCell ref="AA25:AB25"/>
    <mergeCell ref="AA18:AB18"/>
    <mergeCell ref="AA19:AB19"/>
    <mergeCell ref="AA20:AB20"/>
    <mergeCell ref="AA21:AB21"/>
    <mergeCell ref="AA22:AB22"/>
    <mergeCell ref="AA23:AB23"/>
    <mergeCell ref="AA17:AB17"/>
    <mergeCell ref="A1:A2"/>
    <mergeCell ref="N4:P4"/>
    <mergeCell ref="A6:N6"/>
    <mergeCell ref="A7:N7"/>
    <mergeCell ref="AA9:AB9"/>
    <mergeCell ref="AA11:AB11"/>
    <mergeCell ref="AA12:AB12"/>
    <mergeCell ref="AA13:AB13"/>
    <mergeCell ref="AA14:AB14"/>
    <mergeCell ref="AA15:AB15"/>
    <mergeCell ref="AA16:AB16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85" firstPageNumber="25" orientation="portrait" useFirstPageNumber="1" r:id="rId1"/>
  <headerFooter>
    <oddFooter>&amp;C&amp;"Arial,Regular"&amp;10 &amp;11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68"/>
  <sheetViews>
    <sheetView view="pageBreakPreview" zoomScale="80" zoomScaleNormal="9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2" sqref="E12"/>
    </sheetView>
  </sheetViews>
  <sheetFormatPr defaultColWidth="8.85546875" defaultRowHeight="15"/>
  <cols>
    <col min="1" max="1" width="4.42578125" style="391" customWidth="1"/>
    <col min="2" max="2" width="16.28515625" style="391" customWidth="1"/>
    <col min="3" max="4" width="10.85546875" style="442" customWidth="1"/>
    <col min="5" max="7" width="13.7109375" style="442" customWidth="1"/>
    <col min="8" max="9" width="13.7109375" style="1192" customWidth="1"/>
    <col min="10" max="10" width="13.7109375" style="1193" customWidth="1"/>
    <col min="11" max="11" width="11.85546875" style="1193" customWidth="1"/>
    <col min="12" max="13" width="12.7109375" style="1193" customWidth="1"/>
    <col min="14" max="14" width="8.85546875" style="457"/>
    <col min="15" max="15" width="15.42578125" style="446" bestFit="1" customWidth="1"/>
    <col min="16" max="17" width="8.85546875" style="601"/>
    <col min="18" max="18" width="11" style="446" bestFit="1" customWidth="1"/>
    <col min="19" max="19" width="8.85546875" style="446"/>
    <col min="20" max="20" width="10.140625" style="446" bestFit="1" customWidth="1"/>
    <col min="21" max="16384" width="8.85546875" style="446"/>
  </cols>
  <sheetData>
    <row r="1" spans="1:20" ht="18.75" customHeight="1">
      <c r="A1" s="1080">
        <v>6</v>
      </c>
      <c r="B1" s="445" t="s">
        <v>574</v>
      </c>
      <c r="C1" s="439"/>
      <c r="D1" s="439"/>
      <c r="E1" s="439"/>
      <c r="F1" s="439"/>
      <c r="G1" s="439"/>
      <c r="H1" s="1177"/>
      <c r="I1" s="1177"/>
      <c r="J1" s="1178"/>
      <c r="K1" s="1178"/>
      <c r="L1" s="1178"/>
      <c r="M1" s="1178"/>
    </row>
    <row r="2" spans="1:20" ht="18.75" customHeight="1">
      <c r="A2" s="1080"/>
      <c r="B2" s="447" t="s">
        <v>575</v>
      </c>
      <c r="C2" s="440"/>
      <c r="D2" s="440"/>
      <c r="E2" s="440"/>
      <c r="F2" s="440"/>
      <c r="G2" s="440"/>
      <c r="H2" s="1179"/>
      <c r="I2" s="1179"/>
      <c r="J2" s="1180"/>
      <c r="K2" s="1180"/>
      <c r="L2" s="1180"/>
      <c r="M2" s="1180"/>
    </row>
    <row r="3" spans="1:20" ht="9" customHeight="1">
      <c r="A3" s="970"/>
      <c r="B3" s="447"/>
      <c r="C3" s="440"/>
      <c r="D3" s="440"/>
      <c r="E3" s="440"/>
      <c r="F3" s="440"/>
      <c r="G3" s="440"/>
      <c r="H3" s="1179"/>
      <c r="I3" s="1179"/>
      <c r="J3" s="1180"/>
      <c r="K3" s="1180"/>
      <c r="L3" s="1180"/>
      <c r="M3" s="1180"/>
    </row>
    <row r="4" spans="1:20" s="457" customFormat="1" ht="20.25" customHeight="1" thickBot="1">
      <c r="A4" s="392"/>
      <c r="B4" s="392"/>
      <c r="C4" s="972"/>
      <c r="D4" s="1011"/>
      <c r="E4" s="972"/>
      <c r="F4" s="1085" t="s">
        <v>461</v>
      </c>
      <c r="G4" s="1085"/>
      <c r="H4" s="1181"/>
      <c r="I4" s="1181"/>
      <c r="J4" s="1167"/>
      <c r="K4" s="1167"/>
      <c r="L4" s="392"/>
      <c r="M4" s="392"/>
      <c r="P4" s="602"/>
      <c r="Q4" s="602"/>
    </row>
    <row r="5" spans="1:20" s="457" customFormat="1" ht="5.0999999999999996" customHeight="1">
      <c r="A5" s="393"/>
      <c r="B5" s="393"/>
      <c r="C5" s="441"/>
      <c r="D5" s="441"/>
      <c r="E5" s="441"/>
      <c r="F5" s="441"/>
      <c r="G5" s="441"/>
      <c r="H5" s="1033"/>
      <c r="I5" s="1033"/>
      <c r="J5" s="392"/>
      <c r="K5" s="392"/>
      <c r="L5" s="392"/>
      <c r="M5" s="392"/>
      <c r="P5" s="602"/>
      <c r="Q5" s="602"/>
    </row>
    <row r="6" spans="1:20" s="449" customFormat="1" ht="18.75" customHeight="1">
      <c r="A6" s="1081" t="s">
        <v>108</v>
      </c>
      <c r="B6" s="1082"/>
      <c r="C6" s="1071" t="s">
        <v>387</v>
      </c>
      <c r="D6" s="1071"/>
      <c r="E6" s="1071"/>
      <c r="F6" s="1071"/>
      <c r="G6" s="1071"/>
      <c r="H6" s="860"/>
      <c r="I6" s="860"/>
      <c r="J6" s="860"/>
      <c r="K6" s="860"/>
      <c r="L6" s="390"/>
      <c r="M6" s="390"/>
      <c r="N6" s="1182"/>
    </row>
    <row r="7" spans="1:20" s="449" customFormat="1" ht="18.75" customHeight="1">
      <c r="A7" s="1083" t="s">
        <v>109</v>
      </c>
      <c r="B7" s="1082"/>
      <c r="C7" s="1084" t="s">
        <v>388</v>
      </c>
      <c r="D7" s="1084"/>
      <c r="E7" s="1084"/>
      <c r="F7" s="1084"/>
      <c r="G7" s="1084"/>
      <c r="H7" s="1183"/>
      <c r="I7" s="1183"/>
      <c r="J7" s="1183"/>
      <c r="K7" s="1183"/>
      <c r="L7" s="1184"/>
      <c r="M7" s="1184"/>
      <c r="N7" s="1182"/>
    </row>
    <row r="8" spans="1:20" s="449" customFormat="1" ht="24.95" customHeight="1">
      <c r="A8" s="486"/>
      <c r="B8" s="486"/>
      <c r="C8" s="527">
        <v>2021</v>
      </c>
      <c r="D8" s="527">
        <v>2020</v>
      </c>
      <c r="E8" s="527">
        <v>2019</v>
      </c>
      <c r="F8" s="527">
        <v>2018</v>
      </c>
      <c r="G8" s="527">
        <v>2017</v>
      </c>
      <c r="H8" s="1185"/>
      <c r="I8" s="1185"/>
      <c r="J8" s="1186"/>
      <c r="K8" s="1186"/>
      <c r="L8" s="1186"/>
      <c r="M8" s="1186"/>
      <c r="N8" s="1182"/>
    </row>
    <row r="9" spans="1:20" s="449" customFormat="1" ht="24.95" customHeight="1" thickBot="1">
      <c r="A9" s="486"/>
      <c r="B9" s="486"/>
      <c r="C9" s="487"/>
      <c r="D9" s="487"/>
      <c r="E9" s="487"/>
      <c r="F9" s="487"/>
      <c r="G9" s="487"/>
      <c r="H9" s="1187"/>
      <c r="I9" s="1187"/>
      <c r="J9" s="1188"/>
      <c r="K9" s="1188"/>
      <c r="L9" s="1188"/>
      <c r="M9" s="1188"/>
      <c r="N9" s="1182"/>
    </row>
    <row r="10" spans="1:20" s="449" customFormat="1" ht="19.5" hidden="1" customHeight="1" thickBot="1">
      <c r="A10" s="488"/>
      <c r="B10" s="488"/>
      <c r="C10" s="711"/>
      <c r="D10" s="711"/>
      <c r="E10" s="711"/>
      <c r="F10" s="711"/>
      <c r="G10" s="711" t="s">
        <v>508</v>
      </c>
      <c r="H10" s="1031"/>
      <c r="I10" s="1031"/>
      <c r="J10" s="1031"/>
      <c r="K10" s="1031"/>
      <c r="L10" s="1031"/>
      <c r="M10" s="1031"/>
      <c r="N10" s="1182"/>
    </row>
    <row r="11" spans="1:20" s="457" customFormat="1" ht="7.5" customHeight="1">
      <c r="A11" s="716"/>
      <c r="B11" s="716"/>
      <c r="C11" s="717"/>
      <c r="D11" s="717"/>
      <c r="E11" s="717"/>
      <c r="F11" s="717"/>
      <c r="G11" s="717"/>
      <c r="H11" s="1189"/>
      <c r="I11" s="1189"/>
      <c r="J11" s="390"/>
      <c r="K11" s="390"/>
      <c r="L11" s="390"/>
      <c r="M11" s="390"/>
      <c r="P11" s="602"/>
      <c r="Q11" s="602"/>
    </row>
    <row r="12" spans="1:20" s="448" customFormat="1" ht="37.5" customHeight="1">
      <c r="A12" s="1078" t="s">
        <v>114</v>
      </c>
      <c r="B12" s="1079"/>
      <c r="C12" s="537">
        <v>9606.8117022156512</v>
      </c>
      <c r="D12" s="537">
        <v>12141.217805416916</v>
      </c>
      <c r="E12" s="537">
        <v>20504.2298884515</v>
      </c>
      <c r="F12" s="537">
        <v>28408.355082827999</v>
      </c>
      <c r="G12" s="537">
        <v>25159.734232819999</v>
      </c>
      <c r="H12" s="537"/>
      <c r="I12" s="460"/>
      <c r="J12" s="460"/>
      <c r="K12" s="460"/>
      <c r="L12" s="460"/>
      <c r="M12" s="460"/>
      <c r="N12" s="1190"/>
      <c r="O12" s="600"/>
      <c r="R12" s="603"/>
      <c r="T12" s="878"/>
    </row>
    <row r="13" spans="1:20" s="448" customFormat="1" ht="37.5" customHeight="1">
      <c r="A13" s="1078" t="s">
        <v>115</v>
      </c>
      <c r="B13" s="1079"/>
      <c r="C13" s="537">
        <v>2867.0741666640834</v>
      </c>
      <c r="D13" s="537">
        <v>3071.585779814508</v>
      </c>
      <c r="E13" s="537">
        <v>2763.4995330399997</v>
      </c>
      <c r="F13" s="537">
        <v>2733.9447866500004</v>
      </c>
      <c r="G13" s="537">
        <v>2746.7800501199999</v>
      </c>
      <c r="H13" s="537"/>
      <c r="I13" s="460"/>
      <c r="J13" s="460"/>
      <c r="K13" s="460"/>
      <c r="L13" s="460"/>
      <c r="M13" s="460"/>
      <c r="N13" s="1190"/>
      <c r="O13" s="600"/>
      <c r="R13" s="603"/>
      <c r="T13" s="878"/>
    </row>
    <row r="14" spans="1:20" s="448" customFormat="1" ht="37.5" customHeight="1">
      <c r="A14" s="1078" t="s">
        <v>116</v>
      </c>
      <c r="B14" s="1079"/>
      <c r="C14" s="537">
        <v>1608.4458072338894</v>
      </c>
      <c r="D14" s="537">
        <v>1602.2825021137501</v>
      </c>
      <c r="E14" s="537">
        <v>1237.4246982100003</v>
      </c>
      <c r="F14" s="537">
        <v>1053.6405621999997</v>
      </c>
      <c r="G14" s="537">
        <v>1707.0754773300002</v>
      </c>
      <c r="H14" s="537"/>
      <c r="I14" s="460"/>
      <c r="J14" s="460"/>
      <c r="K14" s="460"/>
      <c r="L14" s="460"/>
      <c r="M14" s="460"/>
      <c r="N14" s="1190"/>
      <c r="O14" s="600"/>
      <c r="R14" s="603"/>
      <c r="T14" s="878"/>
    </row>
    <row r="15" spans="1:20" s="448" customFormat="1" ht="37.5" customHeight="1">
      <c r="A15" s="1078" t="s">
        <v>117</v>
      </c>
      <c r="B15" s="1079"/>
      <c r="C15" s="537">
        <v>2461.9744002459652</v>
      </c>
      <c r="D15" s="537">
        <v>2784.4802388988819</v>
      </c>
      <c r="E15" s="537">
        <v>4105.2967175459999</v>
      </c>
      <c r="F15" s="537">
        <v>4373.84041927</v>
      </c>
      <c r="G15" s="537">
        <v>5222.4065729850008</v>
      </c>
      <c r="H15" s="537"/>
      <c r="I15" s="460"/>
      <c r="J15" s="460"/>
      <c r="K15" s="460"/>
      <c r="L15" s="460"/>
      <c r="M15" s="460"/>
      <c r="N15" s="1190"/>
      <c r="O15" s="600"/>
      <c r="R15" s="603"/>
      <c r="T15" s="878"/>
    </row>
    <row r="16" spans="1:20" s="448" customFormat="1" ht="37.5" customHeight="1">
      <c r="A16" s="1078" t="s">
        <v>118</v>
      </c>
      <c r="B16" s="1079"/>
      <c r="C16" s="537">
        <v>4648.6714101461184</v>
      </c>
      <c r="D16" s="537">
        <v>4654.4518568266503</v>
      </c>
      <c r="E16" s="537">
        <v>6361.9065859684997</v>
      </c>
      <c r="F16" s="537">
        <v>6651.789793760001</v>
      </c>
      <c r="G16" s="537">
        <v>5439.81555776</v>
      </c>
      <c r="H16" s="537"/>
      <c r="I16" s="460"/>
      <c r="J16" s="460"/>
      <c r="K16" s="460"/>
      <c r="L16" s="460"/>
      <c r="M16" s="460"/>
      <c r="N16" s="1190"/>
      <c r="O16" s="600"/>
      <c r="R16" s="603"/>
      <c r="T16" s="878"/>
    </row>
    <row r="17" spans="1:20" s="448" customFormat="1" ht="37.5" customHeight="1">
      <c r="A17" s="1078" t="s">
        <v>119</v>
      </c>
      <c r="B17" s="1079"/>
      <c r="C17" s="537">
        <v>4870.6308465001148</v>
      </c>
      <c r="D17" s="537">
        <v>3473.2673174457523</v>
      </c>
      <c r="E17" s="537">
        <v>4130.1690449599992</v>
      </c>
      <c r="F17" s="537">
        <v>5714.3194757639994</v>
      </c>
      <c r="G17" s="537">
        <v>7950.8541191100003</v>
      </c>
      <c r="H17" s="537"/>
      <c r="I17" s="460"/>
      <c r="J17" s="460"/>
      <c r="K17" s="460"/>
      <c r="L17" s="460"/>
      <c r="M17" s="460"/>
      <c r="N17" s="1190"/>
      <c r="O17" s="600"/>
      <c r="R17" s="603"/>
      <c r="T17" s="878"/>
    </row>
    <row r="18" spans="1:20" s="448" customFormat="1" ht="37.5" customHeight="1">
      <c r="A18" s="1078" t="s">
        <v>120</v>
      </c>
      <c r="B18" s="1079"/>
      <c r="C18" s="537">
        <v>3990.9980936164529</v>
      </c>
      <c r="D18" s="537">
        <v>4251.2717408313001</v>
      </c>
      <c r="E18" s="537">
        <v>5832.2794185979001</v>
      </c>
      <c r="F18" s="537">
        <v>5392.1794166899999</v>
      </c>
      <c r="G18" s="537">
        <v>3814.3189939900003</v>
      </c>
      <c r="H18" s="537"/>
      <c r="I18" s="460"/>
      <c r="J18" s="460"/>
      <c r="K18" s="460"/>
      <c r="L18" s="460"/>
      <c r="M18" s="460"/>
      <c r="N18" s="1190"/>
      <c r="O18" s="600"/>
      <c r="R18" s="603"/>
      <c r="T18" s="878"/>
    </row>
    <row r="19" spans="1:20" s="448" customFormat="1" ht="37.5" customHeight="1">
      <c r="A19" s="1078" t="s">
        <v>121</v>
      </c>
      <c r="B19" s="1079"/>
      <c r="C19" s="537">
        <v>421.78359183232783</v>
      </c>
      <c r="D19" s="537">
        <v>307.79041371662919</v>
      </c>
      <c r="E19" s="537">
        <v>268.32049438000001</v>
      </c>
      <c r="F19" s="537">
        <v>286.8816372</v>
      </c>
      <c r="G19" s="537">
        <v>227.28756770000001</v>
      </c>
      <c r="H19" s="537"/>
      <c r="I19" s="460"/>
      <c r="J19" s="460"/>
      <c r="K19" s="460"/>
      <c r="L19" s="460"/>
      <c r="M19" s="460"/>
      <c r="N19" s="1190"/>
      <c r="O19" s="600"/>
      <c r="R19" s="603"/>
      <c r="T19" s="878"/>
    </row>
    <row r="20" spans="1:20" s="448" customFormat="1" ht="37.5" customHeight="1">
      <c r="A20" s="1078" t="s">
        <v>122</v>
      </c>
      <c r="B20" s="1079"/>
      <c r="C20" s="537">
        <v>7505.1621955802193</v>
      </c>
      <c r="D20" s="537">
        <v>5666.4978803288104</v>
      </c>
      <c r="E20" s="537">
        <v>6544.6952324351996</v>
      </c>
      <c r="F20" s="537">
        <v>6574.7395670019996</v>
      </c>
      <c r="G20" s="537">
        <v>6397.4289278749993</v>
      </c>
      <c r="H20" s="537"/>
      <c r="I20" s="460"/>
      <c r="J20" s="460"/>
      <c r="K20" s="460"/>
      <c r="L20" s="460"/>
      <c r="M20" s="460"/>
      <c r="N20" s="1190"/>
      <c r="O20" s="600"/>
      <c r="R20" s="603"/>
      <c r="T20" s="878"/>
    </row>
    <row r="21" spans="1:20" s="448" customFormat="1" ht="37.5" customHeight="1">
      <c r="A21" s="1078" t="s">
        <v>123</v>
      </c>
      <c r="B21" s="1079"/>
      <c r="C21" s="537">
        <v>6750.7634619559622</v>
      </c>
      <c r="D21" s="537">
        <v>5709.2723565873102</v>
      </c>
      <c r="E21" s="537">
        <v>7338.4466135710991</v>
      </c>
      <c r="F21" s="537">
        <v>6898.782435356</v>
      </c>
      <c r="G21" s="537">
        <v>5428.1746387700005</v>
      </c>
      <c r="H21" s="537"/>
      <c r="I21" s="460"/>
      <c r="J21" s="460"/>
      <c r="K21" s="460"/>
      <c r="L21" s="460"/>
      <c r="M21" s="460"/>
      <c r="N21" s="1190"/>
      <c r="O21" s="600"/>
      <c r="R21" s="603"/>
      <c r="T21" s="878"/>
    </row>
    <row r="22" spans="1:20" s="448" customFormat="1" ht="37.5" customHeight="1">
      <c r="A22" s="1078" t="s">
        <v>124</v>
      </c>
      <c r="B22" s="1079"/>
      <c r="C22" s="537">
        <v>13990.412460732732</v>
      </c>
      <c r="D22" s="537">
        <v>12719.030960259006</v>
      </c>
      <c r="E22" s="537">
        <v>13515.940153382799</v>
      </c>
      <c r="F22" s="537">
        <v>12967.7075855811</v>
      </c>
      <c r="G22" s="537">
        <v>11705.181719370001</v>
      </c>
      <c r="H22" s="537"/>
      <c r="I22" s="460"/>
      <c r="J22" s="460"/>
      <c r="K22" s="460"/>
      <c r="L22" s="460"/>
      <c r="M22" s="460"/>
      <c r="N22" s="1190"/>
      <c r="O22" s="600"/>
      <c r="R22" s="603"/>
      <c r="T22" s="878"/>
    </row>
    <row r="23" spans="1:20" s="448" customFormat="1" ht="37.5" customHeight="1">
      <c r="A23" s="1078" t="s">
        <v>125</v>
      </c>
      <c r="B23" s="1079"/>
      <c r="C23" s="537">
        <v>27827.3463190207</v>
      </c>
      <c r="D23" s="537">
        <v>31097.801281059386</v>
      </c>
      <c r="E23" s="537">
        <v>36752.9165900066</v>
      </c>
      <c r="F23" s="537">
        <v>31965.328286932003</v>
      </c>
      <c r="G23" s="537">
        <v>31511.288432599998</v>
      </c>
      <c r="H23" s="537"/>
      <c r="I23" s="460"/>
      <c r="J23" s="460"/>
      <c r="K23" s="460"/>
      <c r="L23" s="460"/>
      <c r="M23" s="460"/>
      <c r="N23" s="1190"/>
      <c r="O23" s="600"/>
      <c r="R23" s="603"/>
      <c r="T23" s="878"/>
    </row>
    <row r="24" spans="1:20" s="448" customFormat="1" ht="37.5" customHeight="1">
      <c r="A24" s="1078" t="s">
        <v>126</v>
      </c>
      <c r="B24" s="1079"/>
      <c r="C24" s="537">
        <v>3410.5686666300676</v>
      </c>
      <c r="D24" s="537">
        <v>3285.1435531532625</v>
      </c>
      <c r="E24" s="537">
        <v>3315.2867273171005</v>
      </c>
      <c r="F24" s="537">
        <v>3092.7839336799998</v>
      </c>
      <c r="G24" s="537">
        <v>3305.6165596249998</v>
      </c>
      <c r="H24" s="537"/>
      <c r="I24" s="460"/>
      <c r="J24" s="460"/>
      <c r="K24" s="460"/>
      <c r="L24" s="460"/>
      <c r="M24" s="460"/>
      <c r="N24" s="1190"/>
      <c r="O24" s="600"/>
      <c r="R24" s="603"/>
      <c r="T24" s="878"/>
    </row>
    <row r="25" spans="1:20" s="448" customFormat="1" ht="37.5" customHeight="1">
      <c r="A25" s="1078" t="s">
        <v>504</v>
      </c>
      <c r="B25" s="1079"/>
      <c r="C25" s="537">
        <v>22021.716558574008</v>
      </c>
      <c r="D25" s="537">
        <v>27153.970333936813</v>
      </c>
      <c r="E25" s="537">
        <v>33701.304263229598</v>
      </c>
      <c r="F25" s="537">
        <v>29432.867712383999</v>
      </c>
      <c r="G25" s="537">
        <v>27835.542641884997</v>
      </c>
      <c r="H25" s="537"/>
      <c r="I25" s="460"/>
      <c r="J25" s="460"/>
      <c r="K25" s="460"/>
      <c r="L25" s="460"/>
      <c r="M25" s="460"/>
      <c r="N25" s="1190"/>
      <c r="O25" s="600"/>
      <c r="R25" s="603"/>
      <c r="T25" s="878"/>
    </row>
    <row r="26" spans="1:20" s="448" customFormat="1" ht="6" customHeight="1">
      <c r="A26" s="389"/>
      <c r="B26" s="389"/>
      <c r="C26" s="537"/>
      <c r="D26" s="537"/>
      <c r="E26" s="528"/>
      <c r="F26" s="528"/>
      <c r="G26" s="528"/>
      <c r="H26" s="528"/>
      <c r="I26" s="528"/>
      <c r="J26" s="529"/>
      <c r="K26" s="530"/>
      <c r="L26" s="530"/>
      <c r="M26" s="530"/>
      <c r="N26" s="1190"/>
      <c r="P26" s="450"/>
      <c r="T26" s="878"/>
    </row>
    <row r="27" spans="1:20" s="449" customFormat="1" ht="30" customHeight="1" thickBot="1">
      <c r="A27" s="1086" t="s">
        <v>179</v>
      </c>
      <c r="B27" s="1087"/>
      <c r="C27" s="743">
        <v>111982.35968094828</v>
      </c>
      <c r="D27" s="743">
        <v>117918.06402038898</v>
      </c>
      <c r="E27" s="743">
        <v>146371.71596109628</v>
      </c>
      <c r="F27" s="743">
        <v>145547.16069529709</v>
      </c>
      <c r="G27" s="513">
        <v>138451.50549194001</v>
      </c>
      <c r="H27" s="1191"/>
      <c r="I27" s="1191"/>
      <c r="J27" s="1191"/>
      <c r="K27" s="1191"/>
      <c r="L27" s="1191"/>
      <c r="M27" s="1191"/>
      <c r="N27" s="1182"/>
      <c r="O27" s="450"/>
      <c r="P27" s="450"/>
      <c r="R27" s="877"/>
      <c r="S27" s="448"/>
      <c r="T27" s="878"/>
    </row>
    <row r="28" spans="1:20" ht="6.75" customHeight="1">
      <c r="T28" s="878"/>
    </row>
    <row r="29" spans="1:20" s="539" customFormat="1">
      <c r="A29" s="731" t="s">
        <v>549</v>
      </c>
      <c r="B29" s="464"/>
      <c r="C29" s="624"/>
      <c r="D29" s="624"/>
      <c r="E29" s="624"/>
      <c r="F29" s="624"/>
      <c r="G29" s="624"/>
      <c r="H29" s="1164"/>
      <c r="I29" s="1164"/>
      <c r="J29" s="1164"/>
      <c r="K29" s="1164"/>
      <c r="L29" s="541"/>
      <c r="M29" s="541"/>
      <c r="N29" s="541"/>
    </row>
    <row r="37" spans="10:10">
      <c r="J37" s="1194"/>
    </row>
    <row r="38" spans="10:10">
      <c r="J38" s="1194"/>
    </row>
    <row r="39" spans="10:10">
      <c r="J39" s="1194"/>
    </row>
    <row r="40" spans="10:10">
      <c r="J40" s="1194"/>
    </row>
    <row r="41" spans="10:10">
      <c r="J41" s="1194"/>
    </row>
    <row r="42" spans="10:10">
      <c r="J42" s="1194"/>
    </row>
    <row r="43" spans="10:10">
      <c r="J43" s="1194"/>
    </row>
    <row r="44" spans="10:10">
      <c r="J44" s="1194"/>
    </row>
    <row r="45" spans="10:10">
      <c r="J45" s="1194"/>
    </row>
    <row r="46" spans="10:10" ht="9.75" customHeight="1">
      <c r="J46" s="1194"/>
    </row>
    <row r="47" spans="10:10">
      <c r="J47" s="1194"/>
    </row>
    <row r="48" spans="10:10">
      <c r="J48" s="1194"/>
    </row>
    <row r="49" spans="3:10">
      <c r="J49" s="1194"/>
    </row>
    <row r="50" spans="3:10">
      <c r="J50" s="1194"/>
    </row>
    <row r="51" spans="3:10">
      <c r="J51" s="1194"/>
    </row>
    <row r="54" spans="3:10">
      <c r="C54" s="443"/>
      <c r="D54" s="443"/>
      <c r="E54" s="443"/>
      <c r="F54" s="443"/>
      <c r="G54" s="443"/>
      <c r="H54" s="1195"/>
      <c r="I54" s="1195"/>
      <c r="J54" s="1194"/>
    </row>
    <row r="55" spans="3:10">
      <c r="C55" s="443"/>
      <c r="D55" s="443"/>
      <c r="E55" s="443"/>
      <c r="F55" s="443"/>
      <c r="G55" s="443"/>
      <c r="H55" s="1195"/>
      <c r="I55" s="1195"/>
      <c r="J55" s="1194"/>
    </row>
    <row r="56" spans="3:10">
      <c r="C56" s="443"/>
      <c r="D56" s="443"/>
      <c r="E56" s="443"/>
      <c r="F56" s="443"/>
      <c r="G56" s="443"/>
      <c r="H56" s="1195"/>
      <c r="I56" s="1195"/>
      <c r="J56" s="1194"/>
    </row>
    <row r="57" spans="3:10">
      <c r="C57" s="443"/>
      <c r="D57" s="443"/>
      <c r="E57" s="443"/>
      <c r="F57" s="443"/>
      <c r="G57" s="443"/>
      <c r="H57" s="1195"/>
      <c r="I57" s="1195"/>
      <c r="J57" s="1194"/>
    </row>
    <row r="58" spans="3:10">
      <c r="C58" s="443"/>
      <c r="D58" s="443"/>
      <c r="E58" s="443"/>
      <c r="F58" s="443"/>
      <c r="G58" s="443"/>
      <c r="H58" s="1195"/>
      <c r="I58" s="1195"/>
      <c r="J58" s="1194"/>
    </row>
    <row r="59" spans="3:10">
      <c r="C59" s="443"/>
      <c r="D59" s="443"/>
      <c r="E59" s="443"/>
      <c r="F59" s="443"/>
      <c r="G59" s="443"/>
      <c r="H59" s="1195"/>
      <c r="I59" s="1195"/>
      <c r="J59" s="1194"/>
    </row>
    <row r="60" spans="3:10">
      <c r="C60" s="443"/>
      <c r="D60" s="443"/>
      <c r="E60" s="443"/>
      <c r="F60" s="443"/>
      <c r="G60" s="443"/>
      <c r="H60" s="1195"/>
      <c r="I60" s="1195"/>
      <c r="J60" s="1194"/>
    </row>
    <row r="61" spans="3:10">
      <c r="C61" s="443"/>
      <c r="D61" s="443"/>
      <c r="E61" s="443"/>
      <c r="F61" s="443"/>
      <c r="G61" s="443"/>
      <c r="H61" s="1195"/>
      <c r="I61" s="1195"/>
      <c r="J61" s="1194"/>
    </row>
    <row r="62" spans="3:10">
      <c r="C62" s="443"/>
      <c r="D62" s="443"/>
      <c r="E62" s="443"/>
      <c r="F62" s="443"/>
      <c r="G62" s="443"/>
      <c r="H62" s="1195"/>
      <c r="I62" s="1195"/>
      <c r="J62" s="1194"/>
    </row>
    <row r="63" spans="3:10">
      <c r="C63" s="443"/>
      <c r="D63" s="443"/>
      <c r="E63" s="443"/>
      <c r="F63" s="443"/>
      <c r="G63" s="443"/>
      <c r="H63" s="1195"/>
      <c r="I63" s="1195"/>
      <c r="J63" s="1194"/>
    </row>
    <row r="64" spans="3:10">
      <c r="C64" s="443"/>
      <c r="D64" s="443"/>
      <c r="E64" s="443"/>
      <c r="F64" s="443"/>
      <c r="G64" s="443"/>
      <c r="H64" s="1195"/>
      <c r="I64" s="1195"/>
      <c r="J64" s="1194"/>
    </row>
    <row r="65" spans="3:10">
      <c r="C65" s="443"/>
      <c r="D65" s="443"/>
      <c r="E65" s="443"/>
      <c r="F65" s="443"/>
      <c r="G65" s="443"/>
      <c r="H65" s="1195"/>
      <c r="I65" s="1195"/>
      <c r="J65" s="1194"/>
    </row>
    <row r="66" spans="3:10">
      <c r="C66" s="443"/>
      <c r="D66" s="443"/>
      <c r="E66" s="443"/>
      <c r="F66" s="443"/>
      <c r="G66" s="443"/>
      <c r="H66" s="1195"/>
      <c r="I66" s="1195"/>
      <c r="J66" s="1194"/>
    </row>
    <row r="67" spans="3:10">
      <c r="C67" s="443"/>
      <c r="D67" s="443"/>
      <c r="E67" s="443"/>
      <c r="F67" s="443"/>
      <c r="G67" s="443"/>
      <c r="H67" s="1195"/>
      <c r="I67" s="1195"/>
      <c r="J67" s="1194"/>
    </row>
    <row r="68" spans="3:10">
      <c r="C68" s="443"/>
      <c r="D68" s="443"/>
      <c r="E68" s="443"/>
      <c r="F68" s="443"/>
      <c r="G68" s="443"/>
      <c r="H68" s="1195"/>
      <c r="I68" s="1195"/>
      <c r="J68" s="1194"/>
    </row>
  </sheetData>
  <mergeCells count="21">
    <mergeCell ref="A24:B24"/>
    <mergeCell ref="A25:B25"/>
    <mergeCell ref="A27:B27"/>
    <mergeCell ref="A18:B18"/>
    <mergeCell ref="A19:B19"/>
    <mergeCell ref="A20:B20"/>
    <mergeCell ref="A21:B21"/>
    <mergeCell ref="A22:B22"/>
    <mergeCell ref="A23:B23"/>
    <mergeCell ref="A17:B17"/>
    <mergeCell ref="A1:A2"/>
    <mergeCell ref="A6:B6"/>
    <mergeCell ref="A7:B7"/>
    <mergeCell ref="C6:G6"/>
    <mergeCell ref="C7:G7"/>
    <mergeCell ref="F4:G4"/>
    <mergeCell ref="A12:B12"/>
    <mergeCell ref="A13:B13"/>
    <mergeCell ref="A14:B14"/>
    <mergeCell ref="A15:B15"/>
    <mergeCell ref="A16:B16"/>
  </mergeCells>
  <printOptions horizontalCentered="1"/>
  <pageMargins left="0.59055118110236227" right="0.59055118110236227" top="0.51181102362204722" bottom="0.51181102362204722" header="0.51181102362204722" footer="0.51181102362204722"/>
  <pageSetup paperSize="9" firstPageNumber="26" orientation="portrait" useFirstPageNumber="1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view="pageBreakPreview" zoomScaleNormal="9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Q1" sqref="Q1:XFD1048576"/>
    </sheetView>
  </sheetViews>
  <sheetFormatPr defaultColWidth="8.85546875" defaultRowHeight="15.75"/>
  <cols>
    <col min="1" max="1" width="4.42578125" style="431" customWidth="1"/>
    <col min="2" max="2" width="9.140625" style="801" customWidth="1"/>
    <col min="3" max="3" width="9.7109375" style="801" customWidth="1"/>
    <col min="4" max="4" width="7.7109375" style="836" customWidth="1"/>
    <col min="5" max="5" width="0.42578125" style="836" customWidth="1"/>
    <col min="6" max="6" width="9.7109375" style="801" customWidth="1"/>
    <col min="7" max="7" width="6.42578125" style="836" customWidth="1"/>
    <col min="8" max="8" width="0.42578125" style="836" customWidth="1"/>
    <col min="9" max="9" width="9.7109375" style="801" customWidth="1"/>
    <col min="10" max="10" width="6.42578125" style="836" customWidth="1"/>
    <col min="11" max="11" width="0.42578125" style="836" customWidth="1"/>
    <col min="12" max="12" width="9.7109375" style="801" customWidth="1"/>
    <col min="13" max="13" width="6.42578125" style="836" customWidth="1"/>
    <col min="14" max="14" width="0.42578125" style="836" customWidth="1"/>
    <col min="15" max="15" width="10.7109375" style="801" customWidth="1"/>
    <col min="16" max="16" width="8" style="836" customWidth="1"/>
    <col min="17" max="17" width="11.42578125" style="836" bestFit="1" customWidth="1"/>
    <col min="18" max="18" width="9" style="801" bestFit="1" customWidth="1"/>
    <col min="19" max="19" width="10.7109375" style="801" bestFit="1" customWidth="1"/>
    <col min="20" max="20" width="13.140625" style="431" bestFit="1" customWidth="1"/>
    <col min="21" max="21" width="10.140625" style="431" customWidth="1"/>
    <col min="22" max="22" width="9" style="431" bestFit="1" customWidth="1"/>
    <col min="23" max="23" width="10.28515625" style="431" bestFit="1" customWidth="1"/>
    <col min="24" max="24" width="9.140625" style="431" bestFit="1" customWidth="1"/>
    <col min="25" max="25" width="8.85546875" style="431"/>
    <col min="26" max="26" width="10" style="431" bestFit="1" customWidth="1"/>
    <col min="27" max="27" width="9.140625" style="431" bestFit="1" customWidth="1"/>
    <col min="28" max="28" width="8.85546875" style="431"/>
    <col min="29" max="29" width="9" style="431" bestFit="1" customWidth="1"/>
    <col min="30" max="30" width="9.140625" style="431" bestFit="1" customWidth="1"/>
    <col min="31" max="31" width="8.85546875" style="431"/>
    <col min="32" max="32" width="10" style="431" bestFit="1" customWidth="1"/>
    <col min="33" max="16384" width="8.85546875" style="431"/>
  </cols>
  <sheetData>
    <row r="1" spans="1:30" s="461" customFormat="1" ht="30" customHeight="1">
      <c r="A1" s="1088">
        <v>7</v>
      </c>
      <c r="B1" s="1089" t="s">
        <v>580</v>
      </c>
      <c r="C1" s="1090"/>
      <c r="D1" s="1090"/>
      <c r="E1" s="1090"/>
      <c r="F1" s="1090"/>
      <c r="G1" s="1090"/>
      <c r="H1" s="1090"/>
      <c r="I1" s="1090"/>
      <c r="J1" s="1090"/>
      <c r="K1" s="1090"/>
      <c r="L1" s="1090"/>
      <c r="M1" s="1090"/>
      <c r="N1" s="1090"/>
      <c r="O1" s="1090"/>
      <c r="P1" s="1090"/>
      <c r="Q1" s="805"/>
    </row>
    <row r="2" spans="1:30" s="461" customFormat="1" ht="30" customHeight="1">
      <c r="A2" s="1088"/>
      <c r="B2" s="1091" t="s">
        <v>583</v>
      </c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  <c r="N2" s="1092"/>
      <c r="O2" s="1092"/>
      <c r="P2" s="1092"/>
      <c r="Q2" s="806"/>
    </row>
    <row r="3" spans="1:30" s="811" customFormat="1" ht="5.0999999999999996" customHeight="1" thickBot="1">
      <c r="A3" s="807"/>
      <c r="B3" s="807"/>
      <c r="C3" s="807"/>
      <c r="D3" s="808"/>
      <c r="E3" s="808"/>
      <c r="F3" s="807"/>
      <c r="G3" s="808"/>
      <c r="H3" s="808"/>
      <c r="I3" s="807"/>
      <c r="J3" s="808"/>
      <c r="K3" s="808"/>
      <c r="L3" s="807"/>
      <c r="M3" s="808"/>
      <c r="N3" s="808"/>
      <c r="O3" s="807"/>
      <c r="P3" s="808"/>
      <c r="Q3" s="809"/>
      <c r="R3" s="810"/>
      <c r="S3" s="810"/>
      <c r="T3" s="810"/>
    </row>
    <row r="4" spans="1:30" s="811" customFormat="1" ht="5.0999999999999996" customHeight="1">
      <c r="A4" s="648"/>
      <c r="B4" s="648"/>
      <c r="C4" s="648"/>
      <c r="D4" s="812"/>
      <c r="E4" s="812"/>
      <c r="F4" s="648"/>
      <c r="G4" s="812"/>
      <c r="H4" s="812"/>
      <c r="I4" s="648"/>
      <c r="J4" s="812"/>
      <c r="K4" s="812"/>
      <c r="L4" s="648"/>
      <c r="M4" s="812"/>
      <c r="N4" s="812"/>
      <c r="O4" s="648"/>
      <c r="P4" s="812"/>
      <c r="Q4" s="809"/>
      <c r="R4" s="810"/>
      <c r="S4" s="810"/>
      <c r="T4" s="810"/>
    </row>
    <row r="5" spans="1:30" ht="45.75" customHeight="1">
      <c r="A5" s="813" t="s">
        <v>451</v>
      </c>
      <c r="B5" s="814"/>
      <c r="C5" s="813" t="s">
        <v>398</v>
      </c>
      <c r="D5" s="815"/>
      <c r="E5" s="815"/>
      <c r="F5" s="813" t="s">
        <v>399</v>
      </c>
      <c r="G5" s="815"/>
      <c r="H5" s="815"/>
      <c r="I5" s="813" t="s">
        <v>400</v>
      </c>
      <c r="J5" s="815"/>
      <c r="K5" s="815"/>
      <c r="L5" s="813" t="s">
        <v>434</v>
      </c>
      <c r="M5" s="815"/>
      <c r="N5" s="815"/>
      <c r="O5" s="1095" t="s">
        <v>107</v>
      </c>
      <c r="P5" s="1095"/>
      <c r="Q5" s="815"/>
      <c r="T5" s="801"/>
    </row>
    <row r="6" spans="1:30" ht="30.75" customHeight="1">
      <c r="A6" s="816" t="s">
        <v>452</v>
      </c>
      <c r="B6" s="817"/>
      <c r="C6" s="816" t="s">
        <v>325</v>
      </c>
      <c r="D6" s="815"/>
      <c r="E6" s="815"/>
      <c r="F6" s="816" t="s">
        <v>326</v>
      </c>
      <c r="G6" s="815"/>
      <c r="H6" s="815"/>
      <c r="I6" s="816" t="s">
        <v>324</v>
      </c>
      <c r="J6" s="815"/>
      <c r="K6" s="815"/>
      <c r="L6" s="816" t="s">
        <v>433</v>
      </c>
      <c r="M6" s="815"/>
      <c r="N6" s="815"/>
      <c r="O6" s="1096" t="s">
        <v>133</v>
      </c>
      <c r="P6" s="1096"/>
      <c r="Q6" s="815"/>
      <c r="T6" s="801"/>
    </row>
    <row r="7" spans="1:30" s="825" customFormat="1" ht="30" customHeight="1" thickBot="1">
      <c r="A7" s="818"/>
      <c r="B7" s="818"/>
      <c r="C7" s="819" t="s">
        <v>530</v>
      </c>
      <c r="D7" s="820" t="s">
        <v>146</v>
      </c>
      <c r="E7" s="821"/>
      <c r="F7" s="819" t="s">
        <v>530</v>
      </c>
      <c r="G7" s="820" t="s">
        <v>146</v>
      </c>
      <c r="H7" s="821"/>
      <c r="I7" s="819" t="s">
        <v>530</v>
      </c>
      <c r="J7" s="820" t="s">
        <v>146</v>
      </c>
      <c r="K7" s="821"/>
      <c r="L7" s="819" t="s">
        <v>530</v>
      </c>
      <c r="M7" s="820" t="s">
        <v>146</v>
      </c>
      <c r="N7" s="821"/>
      <c r="O7" s="819" t="s">
        <v>530</v>
      </c>
      <c r="P7" s="820" t="s">
        <v>146</v>
      </c>
      <c r="Q7" s="822"/>
      <c r="R7" s="823"/>
      <c r="S7" s="824"/>
      <c r="T7" s="823"/>
      <c r="U7" s="823"/>
      <c r="V7" s="824"/>
      <c r="W7" s="824"/>
      <c r="X7" s="823"/>
      <c r="Y7" s="824"/>
      <c r="Z7" s="824"/>
      <c r="AA7" s="823"/>
      <c r="AB7" s="824"/>
      <c r="AC7" s="824"/>
      <c r="AD7" s="823"/>
    </row>
    <row r="8" spans="1:30" ht="0.95" customHeight="1">
      <c r="A8" s="826"/>
      <c r="B8" s="826"/>
      <c r="C8" s="827"/>
      <c r="D8" s="828"/>
      <c r="E8" s="828"/>
      <c r="F8" s="827"/>
      <c r="G8" s="828"/>
      <c r="H8" s="828"/>
      <c r="I8" s="827"/>
      <c r="J8" s="828"/>
      <c r="K8" s="828"/>
      <c r="L8" s="827"/>
      <c r="M8" s="828"/>
      <c r="N8" s="828"/>
      <c r="O8" s="827"/>
      <c r="P8" s="828"/>
      <c r="Q8" s="828"/>
      <c r="T8" s="801"/>
    </row>
    <row r="9" spans="1:30" ht="18.75" customHeight="1">
      <c r="A9" s="531">
        <v>2021</v>
      </c>
      <c r="B9" s="532"/>
      <c r="C9" s="476">
        <v>26844.940832538487</v>
      </c>
      <c r="D9" s="477">
        <v>23.921653943405619</v>
      </c>
      <c r="E9" s="477"/>
      <c r="F9" s="476">
        <v>31390.856000719097</v>
      </c>
      <c r="G9" s="477">
        <v>29.30550927966949</v>
      </c>
      <c r="H9" s="477"/>
      <c r="I9" s="476">
        <v>43829.576209647712</v>
      </c>
      <c r="J9" s="477">
        <v>36.298420672996073</v>
      </c>
      <c r="K9" s="477"/>
      <c r="L9" s="476">
        <v>9916.9866380429958</v>
      </c>
      <c r="M9" s="477">
        <v>10.474416103928826</v>
      </c>
      <c r="N9" s="471"/>
      <c r="O9" s="470">
        <v>111982.3596809483</v>
      </c>
      <c r="P9" s="471">
        <v>100.00000000000001</v>
      </c>
      <c r="Q9" s="470"/>
      <c r="R9" s="1029"/>
      <c r="S9" s="829"/>
      <c r="T9" s="829"/>
      <c r="U9" s="829"/>
      <c r="V9" s="829"/>
      <c r="W9" s="830"/>
    </row>
    <row r="10" spans="1:30" ht="18.75" customHeight="1">
      <c r="A10" s="531">
        <v>2020</v>
      </c>
      <c r="B10" s="532"/>
      <c r="C10" s="476">
        <v>29608.802172915173</v>
      </c>
      <c r="D10" s="477">
        <v>25.10964068034896</v>
      </c>
      <c r="E10" s="477"/>
      <c r="F10" s="476">
        <v>31126.560551634011</v>
      </c>
      <c r="G10" s="477">
        <v>26.3967703422196</v>
      </c>
      <c r="H10" s="477"/>
      <c r="I10" s="476">
        <v>49878.048248215156</v>
      </c>
      <c r="J10" s="477">
        <v>42.298903617771138</v>
      </c>
      <c r="K10" s="477"/>
      <c r="L10" s="476">
        <v>7304.6530483082388</v>
      </c>
      <c r="M10" s="477">
        <v>6.1946853596602969</v>
      </c>
      <c r="N10" s="471"/>
      <c r="O10" s="470">
        <v>117918.06402107258</v>
      </c>
      <c r="P10" s="471">
        <v>100</v>
      </c>
      <c r="Q10" s="470"/>
      <c r="R10" s="1030"/>
      <c r="S10" s="1030"/>
      <c r="T10" s="1030"/>
      <c r="U10" s="1030"/>
      <c r="V10" s="830"/>
      <c r="W10" s="830"/>
    </row>
    <row r="11" spans="1:30" ht="18.75" customHeight="1">
      <c r="A11" s="531">
        <v>2019</v>
      </c>
      <c r="B11" s="532"/>
      <c r="C11" s="476">
        <v>35751.888116740003</v>
      </c>
      <c r="D11" s="477">
        <v>24.42540751947076</v>
      </c>
      <c r="E11" s="477"/>
      <c r="F11" s="476">
        <v>37557.524479095002</v>
      </c>
      <c r="G11" s="477">
        <v>25.659004017604953</v>
      </c>
      <c r="H11" s="477"/>
      <c r="I11" s="476">
        <v>65599.291180251297</v>
      </c>
      <c r="J11" s="477">
        <v>44.816917496332927</v>
      </c>
      <c r="K11" s="477"/>
      <c r="L11" s="476">
        <v>7463.0121850100004</v>
      </c>
      <c r="M11" s="477">
        <v>5.0986709665913681</v>
      </c>
      <c r="N11" s="471"/>
      <c r="O11" s="470">
        <v>146371.71596109628</v>
      </c>
      <c r="P11" s="471">
        <v>100.00000000000001</v>
      </c>
      <c r="Q11" s="470"/>
      <c r="S11" s="829"/>
      <c r="T11" s="830"/>
      <c r="U11" s="830"/>
      <c r="V11" s="830"/>
      <c r="W11" s="830"/>
    </row>
    <row r="12" spans="1:30" ht="18.75" customHeight="1">
      <c r="A12" s="531">
        <v>2018</v>
      </c>
      <c r="B12" s="532"/>
      <c r="C12" s="476">
        <v>36591.978397915998</v>
      </c>
      <c r="D12" s="477">
        <v>25.140977139719901</v>
      </c>
      <c r="E12" s="477"/>
      <c r="F12" s="476">
        <v>41200.874301214004</v>
      </c>
      <c r="G12" s="477">
        <v>28.307576804928502</v>
      </c>
      <c r="H12" s="477"/>
      <c r="I12" s="476">
        <v>60592.803628817099</v>
      </c>
      <c r="J12" s="477">
        <v>41.631044768827898</v>
      </c>
      <c r="K12" s="477"/>
      <c r="L12" s="476">
        <v>7161.5043673500004</v>
      </c>
      <c r="M12" s="477">
        <v>4.92040128652362</v>
      </c>
      <c r="N12" s="471"/>
      <c r="O12" s="470">
        <v>145547.160695297</v>
      </c>
      <c r="P12" s="471">
        <v>100</v>
      </c>
      <c r="Q12" s="470"/>
      <c r="S12" s="829"/>
      <c r="T12" s="830"/>
      <c r="U12" s="830"/>
      <c r="V12" s="830"/>
      <c r="W12" s="830"/>
    </row>
    <row r="13" spans="1:30" ht="18.75" customHeight="1">
      <c r="A13" s="531">
        <v>2017</v>
      </c>
      <c r="B13" s="532"/>
      <c r="C13" s="476">
        <v>39317.047671849999</v>
      </c>
      <c r="D13" s="477">
        <v>28.397703247899216</v>
      </c>
      <c r="E13" s="477"/>
      <c r="F13" s="476">
        <v>41551.659843959991</v>
      </c>
      <c r="G13" s="477">
        <v>30.011706767882661</v>
      </c>
      <c r="H13" s="477"/>
      <c r="I13" s="476">
        <v>51086.841987190004</v>
      </c>
      <c r="J13" s="477">
        <v>36.898726240404841</v>
      </c>
      <c r="K13" s="477"/>
      <c r="L13" s="476">
        <v>6495.9559889400007</v>
      </c>
      <c r="M13" s="477">
        <v>4.6918637438132915</v>
      </c>
      <c r="N13" s="471"/>
      <c r="O13" s="470">
        <v>138451.50549194001</v>
      </c>
      <c r="P13" s="471">
        <v>100</v>
      </c>
      <c r="Q13" s="470"/>
      <c r="S13" s="829"/>
      <c r="T13" s="830"/>
      <c r="U13" s="830"/>
      <c r="V13" s="830"/>
      <c r="W13" s="830"/>
    </row>
    <row r="14" spans="1:30" ht="18.75" customHeight="1">
      <c r="A14" s="531">
        <v>2016</v>
      </c>
      <c r="B14" s="532"/>
      <c r="C14" s="476">
        <v>37807.368333648439</v>
      </c>
      <c r="D14" s="477">
        <v>29.807602601174754</v>
      </c>
      <c r="E14" s="477"/>
      <c r="F14" s="476">
        <v>39761.800260304684</v>
      </c>
      <c r="G14" s="477">
        <v>31.348490865777102</v>
      </c>
      <c r="H14" s="477"/>
      <c r="I14" s="476">
        <v>43318.452390810548</v>
      </c>
      <c r="J14" s="477">
        <v>34.152581125674601</v>
      </c>
      <c r="K14" s="477"/>
      <c r="L14" s="476">
        <v>5950.3835321054694</v>
      </c>
      <c r="M14" s="477">
        <v>4.6913254073735313</v>
      </c>
      <c r="N14" s="471"/>
      <c r="O14" s="470">
        <v>126838.00451686914</v>
      </c>
      <c r="P14" s="471">
        <v>99.999999999999986</v>
      </c>
      <c r="Q14" s="470"/>
      <c r="S14" s="829"/>
      <c r="T14" s="800"/>
      <c r="U14" s="830"/>
      <c r="V14" s="830"/>
      <c r="W14" s="830"/>
    </row>
    <row r="15" spans="1:30" ht="18.75" customHeight="1">
      <c r="A15" s="531">
        <v>2015</v>
      </c>
      <c r="B15" s="532"/>
      <c r="C15" s="476">
        <v>33846.237779984382</v>
      </c>
      <c r="D15" s="477">
        <v>29.44610029986659</v>
      </c>
      <c r="E15" s="477"/>
      <c r="F15" s="476">
        <v>39079.733257101558</v>
      </c>
      <c r="G15" s="477">
        <v>33.999221794191847</v>
      </c>
      <c r="H15" s="477"/>
      <c r="I15" s="476">
        <v>36587.404214158203</v>
      </c>
      <c r="J15" s="477">
        <v>31.830904846948133</v>
      </c>
      <c r="K15" s="477"/>
      <c r="L15" s="476">
        <v>5429.6475439941405</v>
      </c>
      <c r="M15" s="477">
        <v>4.7237730589934284</v>
      </c>
      <c r="N15" s="471"/>
      <c r="O15" s="470">
        <v>114943.02279523828</v>
      </c>
      <c r="P15" s="471">
        <v>100.00000000000001</v>
      </c>
      <c r="Q15" s="470"/>
      <c r="S15" s="829"/>
      <c r="T15" s="830"/>
      <c r="U15" s="830"/>
      <c r="V15" s="830"/>
      <c r="W15" s="830"/>
    </row>
    <row r="16" spans="1:30" ht="18.75" customHeight="1">
      <c r="A16" s="531">
        <v>2014</v>
      </c>
      <c r="B16" s="532"/>
      <c r="C16" s="476">
        <v>30516.387711131101</v>
      </c>
      <c r="D16" s="477">
        <v>29.758767026768052</v>
      </c>
      <c r="E16" s="477"/>
      <c r="F16" s="476">
        <v>34314.486569251399</v>
      </c>
      <c r="G16" s="477">
        <v>33.46257168849111</v>
      </c>
      <c r="H16" s="477"/>
      <c r="I16" s="476">
        <v>32689.065313195999</v>
      </c>
      <c r="J16" s="477">
        <v>31.877504250720101</v>
      </c>
      <c r="K16" s="477"/>
      <c r="L16" s="476">
        <v>5025.9343120224003</v>
      </c>
      <c r="M16" s="477">
        <v>4.901157034020744</v>
      </c>
      <c r="N16" s="471"/>
      <c r="O16" s="470">
        <v>102545.87390560089</v>
      </c>
      <c r="P16" s="471">
        <v>100</v>
      </c>
      <c r="Q16" s="470"/>
      <c r="R16" s="800"/>
      <c r="S16" s="829"/>
      <c r="T16" s="830"/>
      <c r="U16" s="830"/>
      <c r="V16" s="830"/>
      <c r="W16" s="830"/>
    </row>
    <row r="17" spans="1:28" ht="18.75" customHeight="1">
      <c r="A17" s="531">
        <v>2013</v>
      </c>
      <c r="B17" s="532"/>
      <c r="C17" s="476">
        <v>24963</v>
      </c>
      <c r="D17" s="477">
        <v>27.469601100412653</v>
      </c>
      <c r="E17" s="477"/>
      <c r="F17" s="476">
        <v>29303</v>
      </c>
      <c r="G17" s="477">
        <v>32.245392022008254</v>
      </c>
      <c r="H17" s="477"/>
      <c r="I17" s="476">
        <v>32301</v>
      </c>
      <c r="J17" s="477">
        <v>35.544429160935351</v>
      </c>
      <c r="K17" s="477"/>
      <c r="L17" s="476">
        <v>4307</v>
      </c>
      <c r="M17" s="477">
        <v>4.7394773039889957</v>
      </c>
      <c r="N17" s="471"/>
      <c r="O17" s="470">
        <v>90875</v>
      </c>
      <c r="P17" s="471">
        <v>100</v>
      </c>
      <c r="Q17" s="470"/>
      <c r="R17" s="800"/>
      <c r="S17" s="829"/>
      <c r="T17" s="829"/>
      <c r="U17" s="829"/>
      <c r="V17" s="829"/>
      <c r="W17" s="829"/>
      <c r="X17" s="829"/>
    </row>
    <row r="18" spans="1:28" ht="18.75" customHeight="1">
      <c r="A18" s="531">
        <v>2012</v>
      </c>
      <c r="B18" s="532"/>
      <c r="C18" s="476">
        <v>20868</v>
      </c>
      <c r="D18" s="477">
        <v>25.9</v>
      </c>
      <c r="E18" s="477"/>
      <c r="F18" s="476">
        <v>27482</v>
      </c>
      <c r="G18" s="477">
        <v>34.1</v>
      </c>
      <c r="H18" s="477"/>
      <c r="I18" s="476">
        <v>28204</v>
      </c>
      <c r="J18" s="477">
        <v>35</v>
      </c>
      <c r="K18" s="477"/>
      <c r="L18" s="476">
        <v>4113</v>
      </c>
      <c r="M18" s="477">
        <v>5.0999999999999996</v>
      </c>
      <c r="N18" s="471"/>
      <c r="O18" s="470">
        <v>80667</v>
      </c>
      <c r="P18" s="471">
        <v>100</v>
      </c>
      <c r="Q18" s="470"/>
      <c r="R18" s="800"/>
      <c r="S18" s="829"/>
      <c r="T18" s="478"/>
    </row>
    <row r="19" spans="1:28" ht="18.75" customHeight="1">
      <c r="A19" s="531">
        <v>2011</v>
      </c>
      <c r="B19" s="532"/>
      <c r="C19" s="476">
        <v>16056</v>
      </c>
      <c r="D19" s="477">
        <v>25</v>
      </c>
      <c r="E19" s="477"/>
      <c r="F19" s="476">
        <v>25217</v>
      </c>
      <c r="G19" s="477">
        <v>39.200000000000003</v>
      </c>
      <c r="H19" s="477"/>
      <c r="I19" s="476">
        <v>18305</v>
      </c>
      <c r="J19" s="477">
        <v>28.5</v>
      </c>
      <c r="K19" s="477"/>
      <c r="L19" s="476">
        <v>4681</v>
      </c>
      <c r="M19" s="477">
        <v>7.3</v>
      </c>
      <c r="N19" s="471"/>
      <c r="O19" s="470">
        <v>64258</v>
      </c>
      <c r="P19" s="471">
        <v>100</v>
      </c>
      <c r="Q19" s="470"/>
      <c r="R19" s="800"/>
      <c r="S19" s="829"/>
      <c r="T19" s="478"/>
    </row>
    <row r="20" spans="1:28" ht="18.75" customHeight="1">
      <c r="A20" s="531">
        <v>2010</v>
      </c>
      <c r="B20" s="532"/>
      <c r="C20" s="476">
        <v>12308</v>
      </c>
      <c r="D20" s="477">
        <v>20.2</v>
      </c>
      <c r="E20" s="477"/>
      <c r="F20" s="476">
        <v>27091</v>
      </c>
      <c r="G20" s="477">
        <v>44.6</v>
      </c>
      <c r="H20" s="477"/>
      <c r="I20" s="476">
        <v>15743</v>
      </c>
      <c r="J20" s="477">
        <v>25.9</v>
      </c>
      <c r="K20" s="477"/>
      <c r="L20" s="476">
        <v>5649</v>
      </c>
      <c r="M20" s="477">
        <v>9.3000000000000007</v>
      </c>
      <c r="N20" s="471"/>
      <c r="O20" s="470">
        <v>60792</v>
      </c>
      <c r="P20" s="471">
        <v>100</v>
      </c>
      <c r="Q20" s="470"/>
      <c r="R20" s="800"/>
      <c r="S20" s="936"/>
      <c r="T20" s="937"/>
      <c r="U20" s="938"/>
      <c r="V20" s="937"/>
      <c r="W20" s="939"/>
      <c r="X20" s="937"/>
      <c r="Y20" s="939"/>
      <c r="Z20" s="937"/>
      <c r="AA20" s="939"/>
      <c r="AB20" s="937"/>
    </row>
    <row r="21" spans="1:28" ht="18.75" hidden="1" customHeight="1">
      <c r="A21" s="531">
        <v>2009</v>
      </c>
      <c r="B21" s="532"/>
      <c r="C21" s="476">
        <v>13098</v>
      </c>
      <c r="D21" s="477">
        <v>21.8</v>
      </c>
      <c r="E21" s="477"/>
      <c r="F21" s="476">
        <v>24320</v>
      </c>
      <c r="G21" s="477">
        <v>40.5</v>
      </c>
      <c r="H21" s="477"/>
      <c r="I21" s="476">
        <v>17206</v>
      </c>
      <c r="J21" s="477">
        <v>28.7</v>
      </c>
      <c r="K21" s="477"/>
      <c r="L21" s="476">
        <v>5391</v>
      </c>
      <c r="M21" s="477">
        <v>9</v>
      </c>
      <c r="N21" s="471"/>
      <c r="O21" s="470">
        <v>60015</v>
      </c>
      <c r="P21" s="471">
        <v>100</v>
      </c>
      <c r="Q21" s="470"/>
      <c r="R21" s="800"/>
      <c r="S21" s="940"/>
      <c r="T21" s="941"/>
      <c r="U21" s="940"/>
      <c r="V21" s="941"/>
      <c r="W21" s="942"/>
      <c r="X21" s="941"/>
      <c r="Y21" s="942"/>
      <c r="Z21" s="941"/>
      <c r="AA21" s="942"/>
      <c r="AB21" s="937"/>
    </row>
    <row r="22" spans="1:28" ht="18.75" hidden="1" customHeight="1">
      <c r="A22" s="531">
        <v>2008</v>
      </c>
      <c r="B22" s="532"/>
      <c r="C22" s="476">
        <v>15460</v>
      </c>
      <c r="D22" s="477">
        <v>26.5</v>
      </c>
      <c r="E22" s="477"/>
      <c r="F22" s="476">
        <v>20301</v>
      </c>
      <c r="G22" s="477">
        <v>34.799999999999997</v>
      </c>
      <c r="H22" s="477"/>
      <c r="I22" s="476">
        <v>18173</v>
      </c>
      <c r="J22" s="477">
        <v>31.2</v>
      </c>
      <c r="K22" s="477"/>
      <c r="L22" s="476">
        <v>4387</v>
      </c>
      <c r="M22" s="477">
        <v>7.5</v>
      </c>
      <c r="N22" s="471"/>
      <c r="O22" s="470">
        <v>58320</v>
      </c>
      <c r="P22" s="471">
        <v>100</v>
      </c>
      <c r="Q22" s="470"/>
      <c r="R22" s="800"/>
      <c r="S22" s="943"/>
      <c r="T22" s="944"/>
      <c r="U22" s="937"/>
      <c r="V22" s="937"/>
      <c r="W22" s="937"/>
      <c r="X22" s="937"/>
      <c r="Y22" s="937"/>
      <c r="Z22" s="937"/>
      <c r="AA22" s="937"/>
      <c r="AB22" s="937"/>
    </row>
    <row r="23" spans="1:28" ht="0.95" customHeight="1">
      <c r="A23" s="852"/>
      <c r="B23" s="852"/>
      <c r="C23" s="831"/>
      <c r="D23" s="477"/>
      <c r="E23" s="477"/>
      <c r="F23" s="831"/>
      <c r="G23" s="477"/>
      <c r="H23" s="477"/>
      <c r="I23" s="831"/>
      <c r="J23" s="477"/>
      <c r="K23" s="477"/>
      <c r="L23" s="831"/>
      <c r="M23" s="477"/>
      <c r="N23" s="477"/>
      <c r="O23" s="831"/>
      <c r="P23" s="477"/>
      <c r="Q23" s="477"/>
      <c r="R23" s="478"/>
      <c r="S23" s="943"/>
      <c r="T23" s="944"/>
      <c r="U23" s="937"/>
      <c r="V23" s="937"/>
      <c r="W23" s="937"/>
      <c r="X23" s="937"/>
      <c r="Y23" s="937"/>
      <c r="Z23" s="937"/>
      <c r="AA23" s="937"/>
      <c r="AB23" s="937"/>
    </row>
    <row r="24" spans="1:28" ht="18.75" customHeight="1">
      <c r="A24" s="1093" t="s">
        <v>571</v>
      </c>
      <c r="B24" s="1093"/>
      <c r="C24" s="476">
        <v>6608.5617091108579</v>
      </c>
      <c r="D24" s="477">
        <v>23.921653943405616</v>
      </c>
      <c r="E24" s="477"/>
      <c r="F24" s="476">
        <v>8095.8978400824226</v>
      </c>
      <c r="G24" s="477">
        <v>29.30550927966949</v>
      </c>
      <c r="H24" s="477"/>
      <c r="I24" s="476">
        <v>10027.749482885843</v>
      </c>
      <c r="J24" s="477">
        <v>36.298420672996059</v>
      </c>
      <c r="K24" s="477"/>
      <c r="L24" s="476">
        <v>2893.6471263016488</v>
      </c>
      <c r="M24" s="477">
        <v>10.474416103928824</v>
      </c>
      <c r="N24" s="477"/>
      <c r="O24" s="470">
        <v>27625.856158380775</v>
      </c>
      <c r="P24" s="471">
        <v>100</v>
      </c>
      <c r="Q24" s="477"/>
      <c r="R24" s="478"/>
      <c r="S24" s="945"/>
      <c r="T24" s="945"/>
      <c r="U24" s="945"/>
      <c r="V24" s="945"/>
      <c r="W24" s="945"/>
      <c r="X24" s="945"/>
      <c r="Y24" s="945"/>
      <c r="Z24" s="945"/>
      <c r="AA24" s="945"/>
      <c r="AB24" s="937"/>
    </row>
    <row r="25" spans="1:28" ht="18.75" customHeight="1">
      <c r="A25" s="1093" t="s">
        <v>562</v>
      </c>
      <c r="B25" s="1093"/>
      <c r="C25" s="476">
        <v>5772.1840477139021</v>
      </c>
      <c r="D25" s="477">
        <v>23.297674313135076</v>
      </c>
      <c r="E25" s="477"/>
      <c r="F25" s="476">
        <v>6733.6982800759497</v>
      </c>
      <c r="G25" s="477">
        <v>27.17853556909019</v>
      </c>
      <c r="H25" s="477"/>
      <c r="I25" s="476">
        <v>10088.908170240786</v>
      </c>
      <c r="J25" s="477">
        <v>40.720825043423403</v>
      </c>
      <c r="K25" s="477"/>
      <c r="L25" s="476">
        <v>2181.0045883466446</v>
      </c>
      <c r="M25" s="477">
        <v>8.8029650743513272</v>
      </c>
      <c r="N25" s="477"/>
      <c r="O25" s="470">
        <v>24775.795086377282</v>
      </c>
      <c r="P25" s="471">
        <v>100</v>
      </c>
      <c r="Q25" s="477"/>
      <c r="R25" s="1006"/>
      <c r="S25" s="1006"/>
      <c r="T25" s="1008"/>
      <c r="U25" s="1008"/>
      <c r="V25" s="1006"/>
      <c r="W25" s="1006"/>
      <c r="X25" s="1006"/>
      <c r="Y25" s="1006"/>
      <c r="Z25" s="1006"/>
      <c r="AA25" s="1007"/>
      <c r="AB25" s="937"/>
    </row>
    <row r="26" spans="1:28" ht="18.75" customHeight="1">
      <c r="A26" s="1093" t="s">
        <v>561</v>
      </c>
      <c r="B26" s="1093"/>
      <c r="C26" s="476">
        <v>6369.2625519759786</v>
      </c>
      <c r="D26" s="477">
        <v>22.576701689559403</v>
      </c>
      <c r="E26" s="477"/>
      <c r="F26" s="476">
        <v>7957.5727479496345</v>
      </c>
      <c r="G26" s="477">
        <v>28.206679287807123</v>
      </c>
      <c r="H26" s="477"/>
      <c r="I26" s="476">
        <v>11471.752291652718</v>
      </c>
      <c r="J26" s="477">
        <v>40.663157976556228</v>
      </c>
      <c r="K26" s="477"/>
      <c r="L26" s="476">
        <v>2413.0734364869172</v>
      </c>
      <c r="M26" s="477">
        <v>8.5534610460772491</v>
      </c>
      <c r="N26" s="477"/>
      <c r="O26" s="470">
        <v>28211.661028065249</v>
      </c>
      <c r="P26" s="471">
        <v>100</v>
      </c>
      <c r="Q26" s="477"/>
      <c r="R26" s="1006"/>
      <c r="S26" s="1006"/>
      <c r="T26" s="1008"/>
      <c r="U26" s="1008"/>
      <c r="V26" s="1006"/>
      <c r="W26" s="1006"/>
      <c r="X26" s="1006"/>
      <c r="Y26" s="1006"/>
      <c r="Z26" s="1006"/>
      <c r="AA26" s="1007"/>
      <c r="AB26" s="937"/>
    </row>
    <row r="27" spans="1:28" ht="18.75" customHeight="1">
      <c r="A27" s="1093" t="s">
        <v>560</v>
      </c>
      <c r="B27" s="1093"/>
      <c r="C27" s="476">
        <v>8094.932523737747</v>
      </c>
      <c r="D27" s="477">
        <v>25.805477668541048</v>
      </c>
      <c r="E27" s="477"/>
      <c r="F27" s="476">
        <v>8603.6871326110922</v>
      </c>
      <c r="G27" s="477">
        <v>27.427314003748254</v>
      </c>
      <c r="H27" s="477"/>
      <c r="I27" s="476">
        <v>12241.16626486836</v>
      </c>
      <c r="J27" s="477">
        <v>39.023072985307614</v>
      </c>
      <c r="K27" s="477"/>
      <c r="L27" s="476">
        <v>2429.2614869077861</v>
      </c>
      <c r="M27" s="477">
        <v>7.7441353424030854</v>
      </c>
      <c r="N27" s="477"/>
      <c r="O27" s="470">
        <v>31369.047408124985</v>
      </c>
      <c r="P27" s="471">
        <v>100</v>
      </c>
      <c r="Q27" s="477"/>
      <c r="R27" s="478"/>
      <c r="S27" s="829"/>
      <c r="T27" s="478"/>
    </row>
    <row r="28" spans="1:28" ht="0.95" customHeight="1">
      <c r="A28" s="885"/>
      <c r="B28" s="885"/>
      <c r="C28" s="476"/>
      <c r="D28" s="477"/>
      <c r="E28" s="477"/>
      <c r="F28" s="476"/>
      <c r="G28" s="477"/>
      <c r="H28" s="477"/>
      <c r="I28" s="476"/>
      <c r="J28" s="477"/>
      <c r="K28" s="477"/>
      <c r="L28" s="476"/>
      <c r="M28" s="477"/>
      <c r="N28" s="477"/>
      <c r="O28" s="470"/>
      <c r="P28" s="471"/>
      <c r="Q28" s="477"/>
      <c r="R28" s="478"/>
      <c r="S28" s="829"/>
      <c r="T28" s="478"/>
    </row>
    <row r="29" spans="1:28" ht="18.75" customHeight="1">
      <c r="A29" s="1093" t="s">
        <v>554</v>
      </c>
      <c r="B29" s="1093"/>
      <c r="C29" s="476">
        <v>8074.9514542895568</v>
      </c>
      <c r="D29" s="477">
        <v>25.448270354111813</v>
      </c>
      <c r="E29" s="477"/>
      <c r="F29" s="476">
        <v>8713.4021880924483</v>
      </c>
      <c r="G29" s="477">
        <v>27.460352652509545</v>
      </c>
      <c r="H29" s="477"/>
      <c r="I29" s="476">
        <v>12580.759504820771</v>
      </c>
      <c r="J29" s="477">
        <v>39.64835837727135</v>
      </c>
      <c r="K29" s="477"/>
      <c r="L29" s="476">
        <v>2361.7327685584251</v>
      </c>
      <c r="M29" s="477">
        <v>7.4430186161072873</v>
      </c>
      <c r="N29" s="477"/>
      <c r="O29" s="470">
        <v>31730.845915761201</v>
      </c>
      <c r="P29" s="471">
        <v>99.999999999999986</v>
      </c>
      <c r="Q29" s="477"/>
      <c r="R29" s="478"/>
      <c r="S29" s="829"/>
      <c r="T29" s="478"/>
    </row>
    <row r="30" spans="1:28" ht="18.75" customHeight="1">
      <c r="A30" s="1093" t="s">
        <v>552</v>
      </c>
      <c r="B30" s="1093"/>
      <c r="C30" s="476">
        <v>7688.6116439736998</v>
      </c>
      <c r="D30" s="477">
        <v>24.511782434835663</v>
      </c>
      <c r="E30" s="477"/>
      <c r="F30" s="476">
        <v>7516.7924895279202</v>
      </c>
      <c r="G30" s="477">
        <v>23.964012053532386</v>
      </c>
      <c r="H30" s="477"/>
      <c r="I30" s="476">
        <v>14358.394501936593</v>
      </c>
      <c r="J30" s="477">
        <v>45.775473966209127</v>
      </c>
      <c r="K30" s="477"/>
      <c r="L30" s="476">
        <v>1803.2048226489237</v>
      </c>
      <c r="M30" s="477">
        <v>5.7487315454228263</v>
      </c>
      <c r="N30" s="477"/>
      <c r="O30" s="470">
        <v>31367.003458087132</v>
      </c>
      <c r="P30" s="471">
        <v>100</v>
      </c>
      <c r="Q30" s="477"/>
      <c r="R30" s="478"/>
      <c r="S30" s="829"/>
      <c r="T30" s="478"/>
    </row>
    <row r="31" spans="1:28" ht="18.75" customHeight="1">
      <c r="A31" s="1093" t="s">
        <v>545</v>
      </c>
      <c r="B31" s="1093"/>
      <c r="C31" s="476">
        <v>5397.6806048384642</v>
      </c>
      <c r="D31" s="477">
        <v>27.288490856748133</v>
      </c>
      <c r="E31" s="477"/>
      <c r="F31" s="476">
        <v>5808.9709043220746</v>
      </c>
      <c r="G31" s="477">
        <v>29.367808326341834</v>
      </c>
      <c r="H31" s="477"/>
      <c r="I31" s="476">
        <v>7194.2750184350971</v>
      </c>
      <c r="J31" s="477">
        <v>36.371345849088627</v>
      </c>
      <c r="K31" s="477"/>
      <c r="L31" s="476">
        <v>1379.1361851933334</v>
      </c>
      <c r="M31" s="477">
        <v>6.9723549678214178</v>
      </c>
      <c r="N31" s="477"/>
      <c r="O31" s="470">
        <v>19780.062712788967</v>
      </c>
      <c r="P31" s="471">
        <v>100.00000000000001</v>
      </c>
      <c r="Q31" s="477"/>
      <c r="R31" s="478"/>
      <c r="S31" s="829"/>
      <c r="T31" s="478"/>
    </row>
    <row r="32" spans="1:28" ht="18.75" customHeight="1">
      <c r="A32" s="1093" t="s">
        <v>543</v>
      </c>
      <c r="B32" s="1093"/>
      <c r="C32" s="476">
        <v>8447.5584698134498</v>
      </c>
      <c r="D32" s="477">
        <v>24.108224432416687</v>
      </c>
      <c r="E32" s="477"/>
      <c r="F32" s="476">
        <v>9087.3949696915661</v>
      </c>
      <c r="G32" s="477">
        <v>25.934233923115617</v>
      </c>
      <c r="H32" s="477"/>
      <c r="I32" s="476">
        <v>15744.619223022692</v>
      </c>
      <c r="J32" s="477">
        <v>44.933079207199057</v>
      </c>
      <c r="K32" s="477"/>
      <c r="L32" s="476">
        <v>1760.5792719075573</v>
      </c>
      <c r="M32" s="477">
        <v>5.02446243726863</v>
      </c>
      <c r="N32" s="477"/>
      <c r="O32" s="470">
        <v>35040.151934435271</v>
      </c>
      <c r="P32" s="471">
        <v>99.999999999999986</v>
      </c>
      <c r="Q32" s="477"/>
      <c r="R32" s="478"/>
      <c r="S32" s="829"/>
      <c r="T32" s="478"/>
    </row>
    <row r="33" spans="1:32" ht="0.95" customHeight="1">
      <c r="A33" s="852"/>
      <c r="B33" s="852"/>
      <c r="C33" s="476"/>
      <c r="D33" s="477"/>
      <c r="E33" s="477"/>
      <c r="F33" s="476"/>
      <c r="G33" s="477"/>
      <c r="H33" s="477"/>
      <c r="I33" s="476"/>
      <c r="J33" s="477"/>
      <c r="K33" s="477"/>
      <c r="L33" s="476"/>
      <c r="M33" s="477"/>
      <c r="N33" s="477"/>
      <c r="O33" s="470"/>
      <c r="P33" s="471"/>
      <c r="Q33" s="477"/>
      <c r="R33" s="478"/>
      <c r="S33" s="829"/>
      <c r="T33" s="478"/>
    </row>
    <row r="34" spans="1:32" ht="18.75" customHeight="1">
      <c r="A34" s="832" t="s">
        <v>538</v>
      </c>
      <c r="B34" s="678"/>
      <c r="C34" s="476">
        <v>9066.1745457500001</v>
      </c>
      <c r="D34" s="477">
        <v>24.517447815321045</v>
      </c>
      <c r="E34" s="477"/>
      <c r="F34" s="476">
        <v>9299.7391103900009</v>
      </c>
      <c r="G34" s="477">
        <v>25.149071108714814</v>
      </c>
      <c r="H34" s="477"/>
      <c r="I34" s="476">
        <v>16785.489804081295</v>
      </c>
      <c r="J34" s="477">
        <v>45.392614961189473</v>
      </c>
      <c r="K34" s="477"/>
      <c r="L34" s="476">
        <v>1827.05618224</v>
      </c>
      <c r="M34" s="477">
        <v>4.9408661147746793</v>
      </c>
      <c r="N34" s="477"/>
      <c r="O34" s="470">
        <v>36978.459642461297</v>
      </c>
      <c r="P34" s="471">
        <v>100</v>
      </c>
      <c r="Q34" s="477"/>
      <c r="R34" s="670"/>
      <c r="S34" s="670"/>
      <c r="T34" s="785"/>
      <c r="U34" s="669"/>
      <c r="V34" s="669"/>
      <c r="W34" s="791"/>
      <c r="X34" s="669"/>
      <c r="Y34" s="669"/>
      <c r="Z34" s="669"/>
      <c r="AA34" s="669"/>
      <c r="AB34" s="669"/>
      <c r="AC34" s="669"/>
      <c r="AD34" s="669"/>
      <c r="AE34" s="669"/>
      <c r="AF34" s="669"/>
    </row>
    <row r="35" spans="1:32" ht="18.75" customHeight="1">
      <c r="A35" s="832" t="s">
        <v>536</v>
      </c>
      <c r="B35" s="678"/>
      <c r="C35" s="476">
        <v>8734.6160459999992</v>
      </c>
      <c r="D35" s="477">
        <v>24.211303241109128</v>
      </c>
      <c r="E35" s="477"/>
      <c r="F35" s="476">
        <v>8945.2307522800002</v>
      </c>
      <c r="G35" s="477">
        <v>24.795101829842451</v>
      </c>
      <c r="H35" s="477"/>
      <c r="I35" s="476">
        <v>16622.182275650001</v>
      </c>
      <c r="J35" s="477">
        <v>46.074686452766329</v>
      </c>
      <c r="K35" s="477"/>
      <c r="L35" s="476">
        <v>1774.57514277</v>
      </c>
      <c r="M35" s="477">
        <v>4.9189084762820956</v>
      </c>
      <c r="N35" s="477"/>
      <c r="O35" s="470">
        <v>36076.604216699998</v>
      </c>
      <c r="P35" s="471">
        <v>100</v>
      </c>
      <c r="Q35" s="477"/>
      <c r="R35" s="670"/>
      <c r="S35" s="670"/>
      <c r="T35" s="785"/>
      <c r="U35" s="669"/>
      <c r="V35" s="669"/>
      <c r="W35" s="791"/>
      <c r="X35" s="669"/>
      <c r="Y35" s="669"/>
      <c r="Z35" s="669"/>
      <c r="AA35" s="669"/>
      <c r="AB35" s="669"/>
      <c r="AC35" s="791"/>
      <c r="AD35" s="669"/>
      <c r="AE35" s="669"/>
      <c r="AF35" s="669"/>
    </row>
    <row r="36" spans="1:32" ht="18.75" customHeight="1">
      <c r="A36" s="832" t="s">
        <v>531</v>
      </c>
      <c r="B36" s="678"/>
      <c r="C36" s="476">
        <v>8806.9562429899997</v>
      </c>
      <c r="D36" s="477">
        <v>24.518840293262055</v>
      </c>
      <c r="E36" s="477"/>
      <c r="F36" s="476">
        <v>9102.6974094249999</v>
      </c>
      <c r="G36" s="477">
        <v>25.342192905435475</v>
      </c>
      <c r="H36" s="477"/>
      <c r="I36" s="476">
        <v>16074.98829252</v>
      </c>
      <c r="J36" s="477">
        <v>44.753267733568627</v>
      </c>
      <c r="K36" s="477"/>
      <c r="L36" s="476">
        <v>1934.4967160000001</v>
      </c>
      <c r="M36" s="477">
        <v>5.3856990677338361</v>
      </c>
      <c r="N36" s="477"/>
      <c r="O36" s="470">
        <v>35919.138660935001</v>
      </c>
      <c r="P36" s="471">
        <v>100</v>
      </c>
      <c r="Q36" s="477"/>
      <c r="R36" s="478"/>
      <c r="S36" s="829"/>
      <c r="T36" s="478"/>
    </row>
    <row r="37" spans="1:32" ht="18.75" customHeight="1">
      <c r="A37" s="531" t="s">
        <v>526</v>
      </c>
      <c r="B37" s="532"/>
      <c r="C37" s="476">
        <v>9144.1412820000005</v>
      </c>
      <c r="D37" s="477">
        <v>24.4512012715129</v>
      </c>
      <c r="E37" s="477"/>
      <c r="F37" s="476">
        <v>10209.857207000001</v>
      </c>
      <c r="G37" s="477">
        <v>27.300898556016378</v>
      </c>
      <c r="H37" s="477"/>
      <c r="I37" s="476">
        <v>16116.630807999998</v>
      </c>
      <c r="J37" s="477">
        <v>43.095460968083664</v>
      </c>
      <c r="K37" s="477"/>
      <c r="L37" s="476">
        <v>1926.8841439999999</v>
      </c>
      <c r="M37" s="477">
        <v>5.1524392043870479</v>
      </c>
      <c r="N37" s="477"/>
      <c r="O37" s="470">
        <v>37397.513441000003</v>
      </c>
      <c r="P37" s="471">
        <v>99.999999999999986</v>
      </c>
      <c r="Q37" s="477"/>
      <c r="R37" s="478"/>
      <c r="S37" s="829"/>
      <c r="T37" s="478"/>
    </row>
    <row r="38" spans="1:32" ht="0.95" customHeight="1">
      <c r="A38" s="678"/>
      <c r="B38" s="852"/>
      <c r="C38" s="831"/>
      <c r="D38" s="477"/>
      <c r="E38" s="477"/>
      <c r="F38" s="831"/>
      <c r="G38" s="477"/>
      <c r="H38" s="477"/>
      <c r="I38" s="831"/>
      <c r="J38" s="477"/>
      <c r="K38" s="477"/>
      <c r="L38" s="831"/>
      <c r="M38" s="477"/>
      <c r="N38" s="477"/>
      <c r="O38" s="831"/>
      <c r="P38" s="477"/>
      <c r="Q38" s="477"/>
      <c r="R38" s="478"/>
      <c r="S38" s="829"/>
      <c r="T38" s="478"/>
    </row>
    <row r="39" spans="1:32" ht="18.75" customHeight="1">
      <c r="A39" s="832" t="s">
        <v>507</v>
      </c>
      <c r="B39" s="678"/>
      <c r="C39" s="679">
        <v>8828.9319609999984</v>
      </c>
      <c r="D39" s="680">
        <v>24.18153443302992</v>
      </c>
      <c r="E39" s="681"/>
      <c r="F39" s="679">
        <v>10362.119450000002</v>
      </c>
      <c r="G39" s="681">
        <v>28.380776903276008</v>
      </c>
      <c r="H39" s="681"/>
      <c r="I39" s="679">
        <v>15559.518505</v>
      </c>
      <c r="J39" s="681">
        <v>42.615917095300375</v>
      </c>
      <c r="K39" s="681"/>
      <c r="L39" s="679">
        <v>1760.4793950000001</v>
      </c>
      <c r="M39" s="681">
        <v>4.8217715683936948</v>
      </c>
      <c r="N39" s="681"/>
      <c r="O39" s="682">
        <v>36511.049311000002</v>
      </c>
      <c r="P39" s="683">
        <v>100</v>
      </c>
      <c r="Q39" s="683"/>
      <c r="R39" s="670"/>
      <c r="S39" s="829"/>
      <c r="T39" s="478"/>
      <c r="U39" s="669"/>
      <c r="V39" s="669"/>
      <c r="W39" s="669"/>
      <c r="X39" s="669"/>
      <c r="Y39" s="669"/>
      <c r="Z39" s="669"/>
      <c r="AA39" s="669"/>
      <c r="AB39" s="669"/>
      <c r="AC39" s="669"/>
      <c r="AD39" s="669"/>
    </row>
    <row r="40" spans="1:32" ht="18.75" customHeight="1">
      <c r="A40" s="832" t="s">
        <v>505</v>
      </c>
      <c r="B40" s="678"/>
      <c r="C40" s="679">
        <v>8980.9374113560007</v>
      </c>
      <c r="D40" s="680">
        <v>24.749409106134586</v>
      </c>
      <c r="E40" s="681"/>
      <c r="F40" s="679">
        <v>10117.613439414001</v>
      </c>
      <c r="G40" s="681">
        <v>27.881828223538953</v>
      </c>
      <c r="H40" s="681"/>
      <c r="I40" s="679">
        <v>15462.5941388171</v>
      </c>
      <c r="J40" s="681">
        <v>42.611372360730236</v>
      </c>
      <c r="K40" s="681"/>
      <c r="L40" s="679">
        <v>1726.3371593500001</v>
      </c>
      <c r="M40" s="681">
        <v>4.7573903095962429</v>
      </c>
      <c r="N40" s="681"/>
      <c r="O40" s="682">
        <v>36287.482148937095</v>
      </c>
      <c r="P40" s="683">
        <v>100.00000000000003</v>
      </c>
      <c r="Q40" s="683"/>
      <c r="R40" s="670"/>
      <c r="S40" s="829"/>
      <c r="T40" s="478"/>
      <c r="U40" s="669"/>
      <c r="V40" s="669"/>
      <c r="W40" s="669"/>
      <c r="X40" s="669"/>
      <c r="Y40" s="669"/>
      <c r="Z40" s="669"/>
      <c r="AA40" s="669"/>
      <c r="AB40" s="669"/>
      <c r="AC40" s="669"/>
      <c r="AD40" s="669"/>
    </row>
    <row r="41" spans="1:32" ht="18.75" customHeight="1">
      <c r="A41" s="832" t="s">
        <v>502</v>
      </c>
      <c r="B41" s="678"/>
      <c r="C41" s="679">
        <v>8906.1678180000017</v>
      </c>
      <c r="D41" s="680">
        <v>24.999980741731871</v>
      </c>
      <c r="E41" s="681"/>
      <c r="F41" s="679">
        <v>10036.451394800002</v>
      </c>
      <c r="G41" s="681">
        <v>28.172733403722617</v>
      </c>
      <c r="H41" s="681"/>
      <c r="I41" s="679">
        <v>14855.307861000001</v>
      </c>
      <c r="J41" s="681">
        <v>41.699462442972127</v>
      </c>
      <c r="K41" s="681"/>
      <c r="L41" s="679">
        <v>1826.771641</v>
      </c>
      <c r="M41" s="681">
        <v>5.1278234115733925</v>
      </c>
      <c r="N41" s="681"/>
      <c r="O41" s="682">
        <v>35624.698714800004</v>
      </c>
      <c r="P41" s="683">
        <v>100</v>
      </c>
      <c r="Q41" s="683"/>
      <c r="R41" s="670"/>
      <c r="S41" s="829"/>
      <c r="T41" s="478"/>
      <c r="U41" s="669"/>
      <c r="V41" s="669"/>
      <c r="W41" s="669"/>
      <c r="X41" s="669"/>
      <c r="Y41" s="669"/>
      <c r="Z41" s="669"/>
      <c r="AA41" s="669"/>
      <c r="AB41" s="669"/>
      <c r="AC41" s="669"/>
      <c r="AD41" s="669"/>
    </row>
    <row r="42" spans="1:32" ht="18.75" customHeight="1">
      <c r="A42" s="531" t="s">
        <v>498</v>
      </c>
      <c r="B42" s="532"/>
      <c r="C42" s="476">
        <v>9875.9412075599994</v>
      </c>
      <c r="D42" s="477">
        <v>26.602628194475532</v>
      </c>
      <c r="E42" s="477"/>
      <c r="F42" s="476">
        <v>10684.690016999999</v>
      </c>
      <c r="G42" s="477">
        <v>28.781138923537736</v>
      </c>
      <c r="H42" s="477"/>
      <c r="I42" s="476">
        <v>14715.383124000002</v>
      </c>
      <c r="J42" s="477">
        <v>39.638537508441701</v>
      </c>
      <c r="K42" s="477"/>
      <c r="L42" s="476">
        <v>1847.916172</v>
      </c>
      <c r="M42" s="477">
        <v>4.9776953735450675</v>
      </c>
      <c r="N42" s="477"/>
      <c r="O42" s="470">
        <v>37123.930520559996</v>
      </c>
      <c r="P42" s="471">
        <v>100</v>
      </c>
      <c r="Q42" s="471"/>
      <c r="R42" s="670"/>
      <c r="S42" s="829"/>
      <c r="T42" s="478"/>
      <c r="U42" s="669"/>
      <c r="V42" s="669"/>
      <c r="W42" s="669"/>
      <c r="X42" s="669"/>
      <c r="Y42" s="669"/>
      <c r="Z42" s="669"/>
      <c r="AA42" s="669"/>
      <c r="AB42" s="669"/>
      <c r="AC42" s="669"/>
      <c r="AD42" s="669"/>
    </row>
    <row r="43" spans="1:32" ht="0.95" customHeight="1">
      <c r="A43" s="1093"/>
      <c r="B43" s="1094"/>
      <c r="C43" s="476"/>
      <c r="D43" s="477"/>
      <c r="E43" s="477"/>
      <c r="F43" s="476"/>
      <c r="G43" s="477"/>
      <c r="H43" s="477"/>
      <c r="I43" s="476"/>
      <c r="J43" s="477"/>
      <c r="K43" s="477"/>
      <c r="L43" s="476"/>
      <c r="M43" s="477"/>
      <c r="N43" s="477"/>
      <c r="O43" s="470"/>
      <c r="P43" s="471"/>
      <c r="Q43" s="471"/>
      <c r="R43" s="478"/>
      <c r="S43" s="478"/>
      <c r="T43" s="478"/>
    </row>
    <row r="44" spans="1:32" ht="18.75" customHeight="1">
      <c r="A44" s="531" t="s">
        <v>496</v>
      </c>
      <c r="B44" s="532"/>
      <c r="C44" s="476">
        <v>9728.1950219999999</v>
      </c>
      <c r="D44" s="477">
        <v>27.733073034844992</v>
      </c>
      <c r="E44" s="477"/>
      <c r="F44" s="476">
        <v>10109.232808679999</v>
      </c>
      <c r="G44" s="477">
        <v>28.819332998089394</v>
      </c>
      <c r="H44" s="477"/>
      <c r="I44" s="476">
        <v>13613.135361999999</v>
      </c>
      <c r="J44" s="477">
        <v>38.808234865131283</v>
      </c>
      <c r="K44" s="477"/>
      <c r="L44" s="476">
        <v>1627.3923219400001</v>
      </c>
      <c r="M44" s="477">
        <v>4.6393591019343354</v>
      </c>
      <c r="N44" s="477"/>
      <c r="O44" s="470">
        <v>35077.95551462</v>
      </c>
      <c r="P44" s="471">
        <v>100</v>
      </c>
      <c r="Q44" s="471"/>
      <c r="R44" s="670"/>
      <c r="S44" s="478"/>
      <c r="T44" s="478"/>
    </row>
    <row r="45" spans="1:32" ht="18.75" customHeight="1">
      <c r="A45" s="531" t="s">
        <v>492</v>
      </c>
      <c r="B45" s="532"/>
      <c r="C45" s="476">
        <v>9729.0110168499996</v>
      </c>
      <c r="D45" s="477">
        <v>28.204118002344085</v>
      </c>
      <c r="E45" s="477"/>
      <c r="F45" s="476">
        <v>10079.850474279996</v>
      </c>
      <c r="G45" s="477">
        <v>29.221191314327832</v>
      </c>
      <c r="H45" s="477"/>
      <c r="I45" s="476">
        <v>13141.748233000002</v>
      </c>
      <c r="J45" s="477">
        <v>38.09754324244112</v>
      </c>
      <c r="K45" s="477"/>
      <c r="L45" s="476">
        <v>1544.3920909999999</v>
      </c>
      <c r="M45" s="477">
        <v>4.4771474408869496</v>
      </c>
      <c r="N45" s="477"/>
      <c r="O45" s="470">
        <v>34495.001815130003</v>
      </c>
      <c r="P45" s="471">
        <v>99.999999999999986</v>
      </c>
      <c r="Q45" s="471"/>
      <c r="R45" s="478"/>
      <c r="S45" s="478"/>
      <c r="T45" s="478"/>
    </row>
    <row r="46" spans="1:32" ht="18.75" customHeight="1">
      <c r="A46" s="531" t="s">
        <v>489</v>
      </c>
      <c r="B46" s="532"/>
      <c r="C46" s="476">
        <v>9639.3723020000016</v>
      </c>
      <c r="D46" s="477">
        <v>28.49770361802879</v>
      </c>
      <c r="E46" s="477"/>
      <c r="F46" s="476">
        <v>10545.51377</v>
      </c>
      <c r="G46" s="477">
        <v>31.176607407823454</v>
      </c>
      <c r="H46" s="477"/>
      <c r="I46" s="476">
        <v>12018.098061000001</v>
      </c>
      <c r="J46" s="477">
        <v>35.530134729179849</v>
      </c>
      <c r="K46" s="477"/>
      <c r="L46" s="476">
        <v>1622.100271</v>
      </c>
      <c r="M46" s="477">
        <v>4.7955542449679083</v>
      </c>
      <c r="N46" s="477"/>
      <c r="O46" s="470">
        <v>33825.084404000001</v>
      </c>
      <c r="P46" s="471">
        <v>100</v>
      </c>
      <c r="Q46" s="471"/>
      <c r="R46" s="478"/>
      <c r="S46" s="478"/>
      <c r="T46" s="478"/>
    </row>
    <row r="47" spans="1:32" ht="18.75" customHeight="1">
      <c r="A47" s="531" t="s">
        <v>484</v>
      </c>
      <c r="B47" s="532"/>
      <c r="C47" s="476">
        <v>10220.469331</v>
      </c>
      <c r="D47" s="477">
        <v>29.156802881176212</v>
      </c>
      <c r="E47" s="477"/>
      <c r="F47" s="476">
        <v>10817.062790999998</v>
      </c>
      <c r="G47" s="477">
        <v>30.858755829722156</v>
      </c>
      <c r="H47" s="477"/>
      <c r="I47" s="476">
        <v>12313.860331190001</v>
      </c>
      <c r="J47" s="477">
        <v>35.128797587978603</v>
      </c>
      <c r="K47" s="477"/>
      <c r="L47" s="476">
        <v>1702.0713050000002</v>
      </c>
      <c r="M47" s="477">
        <v>4.8556437011230402</v>
      </c>
      <c r="N47" s="477"/>
      <c r="O47" s="470">
        <v>35053.463758189995</v>
      </c>
      <c r="P47" s="471">
        <v>100.00000000000001</v>
      </c>
      <c r="Q47" s="471"/>
      <c r="R47" s="478"/>
      <c r="S47" s="478"/>
      <c r="T47" s="478"/>
    </row>
    <row r="48" spans="1:32" ht="0.95" customHeight="1">
      <c r="A48" s="1093"/>
      <c r="B48" s="1094"/>
      <c r="C48" s="476"/>
      <c r="D48" s="477"/>
      <c r="E48" s="477"/>
      <c r="F48" s="476"/>
      <c r="G48" s="477"/>
      <c r="H48" s="477"/>
      <c r="I48" s="476"/>
      <c r="J48" s="477"/>
      <c r="K48" s="477"/>
      <c r="L48" s="476"/>
      <c r="M48" s="477"/>
      <c r="N48" s="477"/>
      <c r="O48" s="470"/>
      <c r="P48" s="471"/>
      <c r="Q48" s="471"/>
      <c r="R48" s="478"/>
      <c r="S48" s="478"/>
      <c r="T48" s="478"/>
    </row>
    <row r="49" spans="1:16" ht="0.75" customHeight="1">
      <c r="A49" s="931"/>
      <c r="B49" s="932"/>
      <c r="C49" s="932"/>
      <c r="D49" s="933"/>
      <c r="E49" s="933"/>
      <c r="F49" s="932"/>
      <c r="G49" s="933"/>
      <c r="H49" s="933"/>
      <c r="I49" s="932"/>
      <c r="J49" s="933"/>
      <c r="K49" s="933"/>
      <c r="L49" s="932"/>
      <c r="M49" s="933"/>
      <c r="N49" s="933"/>
      <c r="O49" s="932"/>
      <c r="P49" s="933"/>
    </row>
    <row r="50" spans="1:16" ht="5.25" customHeight="1" thickBot="1">
      <c r="A50" s="833"/>
      <c r="B50" s="834"/>
      <c r="C50" s="834"/>
      <c r="D50" s="835"/>
      <c r="E50" s="835"/>
      <c r="F50" s="834"/>
      <c r="G50" s="835"/>
      <c r="H50" s="835"/>
      <c r="I50" s="834"/>
      <c r="J50" s="835"/>
      <c r="K50" s="835"/>
      <c r="L50" s="834"/>
      <c r="M50" s="835"/>
      <c r="N50" s="835"/>
      <c r="O50" s="834"/>
      <c r="P50" s="835"/>
    </row>
  </sheetData>
  <mergeCells count="15">
    <mergeCell ref="A1:A2"/>
    <mergeCell ref="B1:P1"/>
    <mergeCell ref="B2:P2"/>
    <mergeCell ref="A48:B48"/>
    <mergeCell ref="A43:B43"/>
    <mergeCell ref="O5:P5"/>
    <mergeCell ref="O6:P6"/>
    <mergeCell ref="A32:B32"/>
    <mergeCell ref="A24:B24"/>
    <mergeCell ref="A31:B31"/>
    <mergeCell ref="A30:B30"/>
    <mergeCell ref="A29:B29"/>
    <mergeCell ref="A27:B27"/>
    <mergeCell ref="A26:B26"/>
    <mergeCell ref="A25:B25"/>
  </mergeCells>
  <printOptions horizontalCentered="1"/>
  <pageMargins left="0.59055118110236227" right="0.59055118110236227" top="0.51181102362204722" bottom="0.51181102362204722" header="0.51181102362204722" footer="0.51181102362204722"/>
  <pageSetup paperSize="9" scale="90" firstPageNumber="27" orientation="portrait" useFirstPageNumber="1" r:id="rId1"/>
  <headerFooter>
    <oddFooter>&amp;C&amp;"Arial,Regular"&amp;P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p17 Jadual 1</vt:lpstr>
      <vt:lpstr>p18 Jadual 2</vt:lpstr>
      <vt:lpstr>p19 Jadual 3</vt:lpstr>
      <vt:lpstr>p20 Jadual 4</vt:lpstr>
      <vt:lpstr>p21 Jadual 5</vt:lpstr>
      <vt:lpstr>p22 Jadual 6</vt:lpstr>
      <vt:lpstr>p23 Jadual 6</vt:lpstr>
      <vt:lpstr>p24 Jadual 6</vt:lpstr>
      <vt:lpstr>p25 Jadual 7</vt:lpstr>
      <vt:lpstr>Jad 5&amp;6 %changeguna unt carta2</vt:lpstr>
      <vt:lpstr>p26 Jadual 7</vt:lpstr>
      <vt:lpstr>p27 Jadual 8.</vt:lpstr>
      <vt:lpstr>p28 Jadual 8.</vt:lpstr>
      <vt:lpstr>p29 Jadual 8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'p17 Jadual 1'!Print_Area</vt:lpstr>
      <vt:lpstr>'p18 Jadual 2'!Print_Area</vt:lpstr>
      <vt:lpstr>'p19 Jadual 3'!Print_Area</vt:lpstr>
      <vt:lpstr>'p20 Jadual 4'!Print_Area</vt:lpstr>
      <vt:lpstr>'p21 Jadual 5'!Print_Area</vt:lpstr>
      <vt:lpstr>'p22 Jadual 6'!Print_Area</vt:lpstr>
      <vt:lpstr>'p23 Jadual 6'!Print_Area</vt:lpstr>
      <vt:lpstr>'p24 Jadual 6'!Print_Area</vt:lpstr>
      <vt:lpstr>'p25 Jadual 7'!Print_Area</vt:lpstr>
      <vt:lpstr>'p26 Jadual 7'!Print_Area</vt:lpstr>
      <vt:lpstr>'p27 Jadual 8.'!Print_Area</vt:lpstr>
      <vt:lpstr>'p28 Jadual 8.'!Print_Area</vt:lpstr>
      <vt:lpstr>'p29 Jadual 8'!Print_Area</vt:lpstr>
      <vt:lpstr>'p25 Jadual 7'!Print_Titles</vt:lpstr>
    </vt:vector>
  </TitlesOfParts>
  <Company>jp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Shahida Mohd Shatibi</cp:lastModifiedBy>
  <cp:lastPrinted>2022-02-08T02:19:01Z</cp:lastPrinted>
  <dcterms:created xsi:type="dcterms:W3CDTF">2010-10-27T02:48:29Z</dcterms:created>
  <dcterms:modified xsi:type="dcterms:W3CDTF">2022-02-08T02:20:25Z</dcterms:modified>
</cp:coreProperties>
</file>